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435" windowWidth="19440" windowHeight="9300" tabRatio="933" firstSheet="29" activeTab="37"/>
  </bookViews>
  <sheets>
    <sheet name="с. Березовка ул. Набережная" sheetId="53" r:id="rId1"/>
    <sheet name="с. Березовка ул. Пролетарская" sheetId="52" r:id="rId2"/>
    <sheet name="с. Елизаветовка ул. Луговая" sheetId="3" r:id="rId3"/>
    <sheet name="с.Елизаветовка ул. Чапаева" sheetId="47" r:id="rId4"/>
    <sheet name="с. Н.Бык ул. Шапошникова" sheetId="5" r:id="rId5"/>
    <sheet name="п. Высокое ул. Пролетарская" sheetId="25" r:id="rId6"/>
    <sheet name="с. Мужичье ул. Космонавтов" sheetId="18" r:id="rId7"/>
    <sheet name="п. Мирный ул. Зеленая" sheetId="26" r:id="rId8"/>
    <sheet name="с. Верхний Бык ул. Калинина" sheetId="27" r:id="rId9"/>
    <sheet name="с. Верхний Бык ул. Кирова" sheetId="28" r:id="rId10"/>
    <sheet name="с. Ник-1 ул. Советская" sheetId="36" r:id="rId11"/>
    <sheet name="с. Ник-1 ул. Калинина" sheetId="21" r:id="rId12"/>
    <sheet name="с. Ник-1 ул. Энгельса" sheetId="45" r:id="rId13"/>
    <sheet name="с. Ник-1 ул. К. Маркса" sheetId="22" r:id="rId14"/>
    <sheet name="с. Ник-1 ул. Садовая" sheetId="50" r:id="rId15"/>
    <sheet name="с. Ник-2 ул. Гагарина" sheetId="37" r:id="rId16"/>
    <sheet name="с. Краснополье ул. Озерная" sheetId="38" r:id="rId17"/>
    <sheet name="с-з Краснопольский ул. Садовая" sheetId="39" r:id="rId18"/>
    <sheet name="с. Воробьевка ул. Калинина" sheetId="7" r:id="rId19"/>
    <sheet name="с. Воробьевка пер. Калинина" sheetId="31" r:id="rId20"/>
    <sheet name="с. Воробьевка ул. Шевченко уч.1" sheetId="30" r:id="rId21"/>
    <sheet name="с. Воробьевка ул. Шевченко уч.2" sheetId="32" r:id="rId22"/>
    <sheet name="с. Воробьевка ул. Молодежная" sheetId="33" r:id="rId23"/>
    <sheet name="с. Воробьевка ул. Ленина" sheetId="51" r:id="rId24"/>
    <sheet name="с. Воробьевка ул. 40 лет Победы" sheetId="49" r:id="rId25"/>
    <sheet name="с. Воробьевка ул. Горького" sheetId="34" r:id="rId26"/>
    <sheet name="с. Воробьевка ул. Кирова" sheetId="35" r:id="rId27"/>
    <sheet name="с. Воробьевка ул. 1 Мая" sheetId="19" r:id="rId28"/>
    <sheet name="с. Рудня ул. Октябрьская" sheetId="20" r:id="rId29"/>
    <sheet name="с. Рудня ул. Ленина" sheetId="48" r:id="rId30"/>
    <sheet name="с. Солонцы ул. Молодежная" sheetId="40" r:id="rId31"/>
    <sheet name="с-з Воробьевский ул. Садовая" sheetId="41" r:id="rId32"/>
    <sheet name="с-з Воробьевский ул. Коммунальн" sheetId="42" r:id="rId33"/>
    <sheet name="с. Затон ул. Кирова" sheetId="43" r:id="rId34"/>
    <sheet name="с. Каменка ул. Набережная" sheetId="23" r:id="rId35"/>
    <sheet name="х. Гринев ул. 40 лет Октября" sheetId="44" r:id="rId36"/>
    <sheet name="п. Первомайский ул. Октябрьская" sheetId="24" r:id="rId37"/>
    <sheet name="Итог" sheetId="14" r:id="rId38"/>
  </sheets>
  <definedNames>
    <definedName name="_xlnm.Print_Area" localSheetId="5">'п. Высокое ул. Пролетарская'!$A$1:$G$31</definedName>
    <definedName name="_xlnm.Print_Area" localSheetId="7">'п. Мирный ул. Зеленая'!$A$1:$G$31</definedName>
    <definedName name="_xlnm.Print_Area" localSheetId="36">'п. Первомайский ул. Октябрьская'!$A$1:$G$31</definedName>
    <definedName name="_xlnm.Print_Area" localSheetId="0">'с. Березовка ул. Набережная'!$A$1:$G$32</definedName>
    <definedName name="_xlnm.Print_Area" localSheetId="1">'с. Березовка ул. Пролетарская'!$A$1:$G$31</definedName>
    <definedName name="_xlnm.Print_Area" localSheetId="8">'с. Верхний Бык ул. Калинина'!$A$1:$G$31</definedName>
    <definedName name="_xlnm.Print_Area" localSheetId="9">'с. Верхний Бык ул. Кирова'!$A$1:$G$31</definedName>
    <definedName name="_xlnm.Print_Area" localSheetId="19">'с. Воробьевка пер. Калинина'!$A$1:$G$32</definedName>
    <definedName name="_xlnm.Print_Area" localSheetId="27">'с. Воробьевка ул. 1 Мая'!$A$1:$G$30</definedName>
    <definedName name="_xlnm.Print_Area" localSheetId="24">'с. Воробьевка ул. 40 лет Победы'!$A$1:$G$32</definedName>
    <definedName name="_xlnm.Print_Area" localSheetId="25">'с. Воробьевка ул. Горького'!$A$1:$G$32</definedName>
    <definedName name="_xlnm.Print_Area" localSheetId="18">'с. Воробьевка ул. Калинина'!$A$1:$G$32</definedName>
    <definedName name="_xlnm.Print_Area" localSheetId="26">'с. Воробьевка ул. Кирова'!$A$1:$G$31</definedName>
    <definedName name="_xlnm.Print_Area" localSheetId="23">'с. Воробьевка ул. Ленина'!$A$1:$G$32</definedName>
    <definedName name="_xlnm.Print_Area" localSheetId="22">'с. Воробьевка ул. Молодежная'!$A$1:$G$32</definedName>
    <definedName name="_xlnm.Print_Area" localSheetId="20">'с. Воробьевка ул. Шевченко уч.1'!$A$1:$G$32</definedName>
    <definedName name="_xlnm.Print_Area" localSheetId="21">'с. Воробьевка ул. Шевченко уч.2'!$A$1:$G$31</definedName>
    <definedName name="_xlnm.Print_Area" localSheetId="2">'с. Елизаветовка ул. Луговая'!$A$1:$G$31</definedName>
    <definedName name="_xlnm.Print_Area" localSheetId="33">'с. Затон ул. Кирова'!$A$1:$G$32</definedName>
    <definedName name="_xlnm.Print_Area" localSheetId="34">'с. Каменка ул. Набережная'!$A$1:$G$31</definedName>
    <definedName name="_xlnm.Print_Area" localSheetId="16">'с. Краснополье ул. Озерная'!$A$1:$G$31</definedName>
    <definedName name="_xlnm.Print_Area" localSheetId="6">'с. Мужичье ул. Космонавтов'!$A$1:$G$31</definedName>
    <definedName name="_xlnm.Print_Area" localSheetId="4">'с. Н.Бык ул. Шапошникова'!$A$1:$G$31</definedName>
    <definedName name="_xlnm.Print_Area" localSheetId="13">'с. Ник-1 ул. К. Маркса'!$A$1:$G$31</definedName>
    <definedName name="_xlnm.Print_Area" localSheetId="11">'с. Ник-1 ул. Калинина'!$A$1:$G$31</definedName>
    <definedName name="_xlnm.Print_Area" localSheetId="14">'с. Ник-1 ул. Садовая'!$A$1:$G$31</definedName>
    <definedName name="_xlnm.Print_Area" localSheetId="10">'с. Ник-1 ул. Советская'!$A$1:$G$31</definedName>
    <definedName name="_xlnm.Print_Area" localSheetId="12">'с. Ник-1 ул. Энгельса'!$A$1:$G$31</definedName>
    <definedName name="_xlnm.Print_Area" localSheetId="15">'с. Ник-2 ул. Гагарина'!$A$1:$G$31</definedName>
    <definedName name="_xlnm.Print_Area" localSheetId="29">'с. Рудня ул. Ленина'!$A$1:$G$31</definedName>
    <definedName name="_xlnm.Print_Area" localSheetId="28">'с. Рудня ул. Октябрьская'!$A$1:$G$31</definedName>
    <definedName name="_xlnm.Print_Area" localSheetId="30">'с. Солонцы ул. Молодежная'!$A$1:$G$31</definedName>
    <definedName name="_xlnm.Print_Area" localSheetId="3">'с.Елизаветовка ул. Чапаева'!$A$1:$G$32</definedName>
    <definedName name="_xlnm.Print_Area" localSheetId="32">'с-з Воробьевский ул. Коммунальн'!$A$1:$G$32</definedName>
    <definedName name="_xlnm.Print_Area" localSheetId="31">'с-з Воробьевский ул. Садовая'!$A$1:$G$32</definedName>
    <definedName name="_xlnm.Print_Area" localSheetId="17">'с-з Краснопольский ул. Садовая'!$A$1:$G$31</definedName>
    <definedName name="_xlnm.Print_Area" localSheetId="35">'х. Гринев ул. 40 лет Октября'!$A$1:$G$31</definedName>
  </definedNames>
  <calcPr calcId="145621"/>
</workbook>
</file>

<file path=xl/calcChain.xml><?xml version="1.0" encoding="utf-8"?>
<calcChain xmlns="http://schemas.openxmlformats.org/spreadsheetml/2006/main">
  <c r="J58" i="14" l="1"/>
  <c r="J15" i="14"/>
  <c r="J24" i="14"/>
  <c r="J25" i="14"/>
  <c r="J26" i="14"/>
  <c r="J28" i="14"/>
  <c r="J29" i="14"/>
  <c r="J30" i="14"/>
  <c r="J31" i="14"/>
  <c r="J50" i="14"/>
  <c r="J51" i="14"/>
  <c r="J52" i="14"/>
  <c r="J12" i="14"/>
  <c r="I58" i="14" l="1"/>
  <c r="G19" i="53" l="1"/>
  <c r="G18" i="53"/>
  <c r="E17" i="53"/>
  <c r="G17" i="53" s="1"/>
  <c r="G16" i="53"/>
  <c r="E16" i="52"/>
  <c r="G16" i="52" s="1"/>
  <c r="G18" i="52"/>
  <c r="G17" i="52"/>
  <c r="G20" i="53" l="1"/>
  <c r="G19" i="52"/>
  <c r="G19" i="51"/>
  <c r="G18" i="51"/>
  <c r="E17" i="51"/>
  <c r="G17" i="51" s="1"/>
  <c r="G16" i="51"/>
  <c r="E29" i="14"/>
  <c r="G18" i="50"/>
  <c r="E17" i="50"/>
  <c r="G17" i="50" s="1"/>
  <c r="E16" i="50"/>
  <c r="G16" i="50" s="1"/>
  <c r="E42" i="14"/>
  <c r="G19" i="49"/>
  <c r="G18" i="49"/>
  <c r="E17" i="49"/>
  <c r="G17" i="49" s="1"/>
  <c r="G16" i="49"/>
  <c r="E30" i="14"/>
  <c r="G20" i="52" l="1"/>
  <c r="F13" i="14"/>
  <c r="H13" i="14" s="1"/>
  <c r="G21" i="53"/>
  <c r="F12" i="14"/>
  <c r="G20" i="51"/>
  <c r="G19" i="50"/>
  <c r="G20" i="49"/>
  <c r="G18" i="48"/>
  <c r="E17" i="48"/>
  <c r="G17" i="48" s="1"/>
  <c r="E16" i="48"/>
  <c r="G16" i="48" s="1"/>
  <c r="E35" i="14"/>
  <c r="H12" i="14" l="1"/>
  <c r="G22" i="53"/>
  <c r="D4" i="53"/>
  <c r="G21" i="49"/>
  <c r="F30" i="14"/>
  <c r="G20" i="50"/>
  <c r="G21" i="50" s="1"/>
  <c r="F42" i="14"/>
  <c r="D4" i="52"/>
  <c r="G21" i="52"/>
  <c r="G21" i="51"/>
  <c r="F29" i="14"/>
  <c r="H29" i="14" s="1"/>
  <c r="G22" i="49"/>
  <c r="D4" i="49"/>
  <c r="G19" i="48"/>
  <c r="G19" i="47"/>
  <c r="G18" i="47"/>
  <c r="E17" i="47"/>
  <c r="G17" i="47" s="1"/>
  <c r="G20" i="47" s="1"/>
  <c r="G21" i="47" s="1"/>
  <c r="G16" i="47"/>
  <c r="E15" i="14"/>
  <c r="E13" i="14"/>
  <c r="H42" i="14" l="1"/>
  <c r="G42" i="14" s="1"/>
  <c r="D4" i="50"/>
  <c r="H30" i="14"/>
  <c r="G30" i="14" s="1"/>
  <c r="G29" i="14"/>
  <c r="G22" i="51"/>
  <c r="D4" i="51"/>
  <c r="G13" i="14"/>
  <c r="G20" i="48"/>
  <c r="G21" i="48" s="1"/>
  <c r="F35" i="14"/>
  <c r="H35" i="14" s="1"/>
  <c r="F15" i="14"/>
  <c r="H15" i="14" s="1"/>
  <c r="G22" i="47"/>
  <c r="D4" i="47"/>
  <c r="E17" i="45"/>
  <c r="G17" i="45" s="1"/>
  <c r="E16" i="45"/>
  <c r="G16" i="45" s="1"/>
  <c r="G18" i="45"/>
  <c r="E40" i="14"/>
  <c r="G15" i="14" l="1"/>
  <c r="D4" i="48"/>
  <c r="G35" i="14"/>
  <c r="G19" i="45"/>
  <c r="C23" i="14"/>
  <c r="C57" i="14"/>
  <c r="G18" i="44"/>
  <c r="G17" i="44"/>
  <c r="E16" i="44"/>
  <c r="G16" i="44" s="1"/>
  <c r="G19" i="43"/>
  <c r="G18" i="43"/>
  <c r="E17" i="43"/>
  <c r="G17" i="43" s="1"/>
  <c r="G16" i="43"/>
  <c r="G19" i="42"/>
  <c r="G18" i="42"/>
  <c r="E17" i="42"/>
  <c r="G17" i="42" s="1"/>
  <c r="G16" i="42"/>
  <c r="G19" i="41"/>
  <c r="G18" i="41"/>
  <c r="E17" i="41"/>
  <c r="G17" i="41" s="1"/>
  <c r="G16" i="41"/>
  <c r="G18" i="40"/>
  <c r="G17" i="40"/>
  <c r="E16" i="40"/>
  <c r="G16" i="40" s="1"/>
  <c r="G20" i="45" l="1"/>
  <c r="G21" i="45" s="1"/>
  <c r="F40" i="14"/>
  <c r="H40" i="14" s="1"/>
  <c r="G19" i="44"/>
  <c r="G20" i="43"/>
  <c r="G20" i="42"/>
  <c r="G20" i="41"/>
  <c r="G19" i="40"/>
  <c r="G40" i="14" l="1"/>
  <c r="D4" i="45"/>
  <c r="G21" i="42"/>
  <c r="G22" i="42" s="1"/>
  <c r="F51" i="14"/>
  <c r="H51" i="14" s="1"/>
  <c r="G21" i="43"/>
  <c r="G22" i="43" s="1"/>
  <c r="F52" i="14"/>
  <c r="H52" i="14" s="1"/>
  <c r="G20" i="40"/>
  <c r="D4" i="40" s="1"/>
  <c r="F49" i="14"/>
  <c r="H49" i="14" s="1"/>
  <c r="G20" i="44"/>
  <c r="G21" i="44" s="1"/>
  <c r="F54" i="14"/>
  <c r="H54" i="14" s="1"/>
  <c r="G21" i="41"/>
  <c r="G22" i="41" s="1"/>
  <c r="F50" i="14"/>
  <c r="H50" i="14" s="1"/>
  <c r="G54" i="14" l="1"/>
  <c r="G52" i="14"/>
  <c r="D4" i="42"/>
  <c r="G50" i="14"/>
  <c r="G51" i="14"/>
  <c r="G21" i="40"/>
  <c r="D4" i="44"/>
  <c r="D4" i="43"/>
  <c r="D4" i="41"/>
  <c r="G18" i="39" l="1"/>
  <c r="G17" i="39"/>
  <c r="E16" i="39"/>
  <c r="G16" i="39" s="1"/>
  <c r="G18" i="38"/>
  <c r="G17" i="38"/>
  <c r="E16" i="38"/>
  <c r="G16" i="38" s="1"/>
  <c r="G18" i="37"/>
  <c r="G17" i="37"/>
  <c r="E16" i="37"/>
  <c r="G16" i="37" s="1"/>
  <c r="G19" i="39" l="1"/>
  <c r="G19" i="38"/>
  <c r="G19" i="37"/>
  <c r="G20" i="37" l="1"/>
  <c r="G21" i="37" s="1"/>
  <c r="F43" i="14"/>
  <c r="H43" i="14" s="1"/>
  <c r="G20" i="38"/>
  <c r="G21" i="38" s="1"/>
  <c r="F44" i="14"/>
  <c r="H44" i="14" s="1"/>
  <c r="G20" i="39"/>
  <c r="G21" i="39" s="1"/>
  <c r="F45" i="14"/>
  <c r="H45" i="14" s="1"/>
  <c r="D4" i="37"/>
  <c r="G45" i="14" l="1"/>
  <c r="G43" i="14"/>
  <c r="G44" i="14"/>
  <c r="D4" i="38"/>
  <c r="D4" i="39"/>
  <c r="G18" i="36"/>
  <c r="G17" i="36"/>
  <c r="E16" i="36"/>
  <c r="G16" i="36" s="1"/>
  <c r="G19" i="36" l="1"/>
  <c r="G18" i="35"/>
  <c r="E17" i="35"/>
  <c r="G17" i="35" s="1"/>
  <c r="E16" i="35"/>
  <c r="G16" i="35" s="1"/>
  <c r="E32" i="14"/>
  <c r="G19" i="34"/>
  <c r="G18" i="34"/>
  <c r="E17" i="34"/>
  <c r="G17" i="34" s="1"/>
  <c r="G16" i="34"/>
  <c r="G19" i="33"/>
  <c r="G18" i="33"/>
  <c r="E17" i="33"/>
  <c r="G17" i="33" s="1"/>
  <c r="G16" i="33"/>
  <c r="E28" i="14"/>
  <c r="E27" i="14"/>
  <c r="G20" i="36" l="1"/>
  <c r="F38" i="14"/>
  <c r="H38" i="14" s="1"/>
  <c r="G19" i="35"/>
  <c r="G20" i="34"/>
  <c r="G20" i="33"/>
  <c r="G18" i="32"/>
  <c r="G17" i="32"/>
  <c r="E16" i="32"/>
  <c r="G16" i="32" s="1"/>
  <c r="E25" i="14"/>
  <c r="G19" i="31"/>
  <c r="G18" i="31"/>
  <c r="E17" i="31"/>
  <c r="G17" i="31" s="1"/>
  <c r="G16" i="31"/>
  <c r="G19" i="30"/>
  <c r="G18" i="30"/>
  <c r="E17" i="30"/>
  <c r="G17" i="30" s="1"/>
  <c r="G16" i="30"/>
  <c r="E17" i="7"/>
  <c r="G19" i="7"/>
  <c r="G18" i="7"/>
  <c r="E24" i="14"/>
  <c r="G20" i="35" l="1"/>
  <c r="F32" i="14"/>
  <c r="H32" i="14" s="1"/>
  <c r="G21" i="33"/>
  <c r="F28" i="14"/>
  <c r="H28" i="14" s="1"/>
  <c r="G19" i="32"/>
  <c r="G21" i="34"/>
  <c r="G22" i="34" s="1"/>
  <c r="F31" i="14"/>
  <c r="H31" i="14" s="1"/>
  <c r="G21" i="36"/>
  <c r="D4" i="36"/>
  <c r="D4" i="34"/>
  <c r="G22" i="33"/>
  <c r="D4" i="33"/>
  <c r="G20" i="31"/>
  <c r="G20" i="30"/>
  <c r="G18" i="28"/>
  <c r="G17" i="28"/>
  <c r="E16" i="28"/>
  <c r="G16" i="28" s="1"/>
  <c r="G18" i="27"/>
  <c r="G17" i="27"/>
  <c r="E16" i="27"/>
  <c r="G16" i="27" s="1"/>
  <c r="G18" i="26"/>
  <c r="G17" i="26"/>
  <c r="E16" i="26"/>
  <c r="G16" i="26" s="1"/>
  <c r="G18" i="25"/>
  <c r="G17" i="25"/>
  <c r="E16" i="25"/>
  <c r="G16" i="25" s="1"/>
  <c r="G18" i="24"/>
  <c r="E17" i="24"/>
  <c r="G17" i="24" s="1"/>
  <c r="E16" i="24"/>
  <c r="G16" i="24" s="1"/>
  <c r="G18" i="23"/>
  <c r="E17" i="23"/>
  <c r="G17" i="23" s="1"/>
  <c r="E16" i="23"/>
  <c r="G16" i="23" s="1"/>
  <c r="E17" i="22"/>
  <c r="G17" i="22" s="1"/>
  <c r="E16" i="22"/>
  <c r="G16" i="22" s="1"/>
  <c r="G18" i="22"/>
  <c r="E17" i="21"/>
  <c r="G17" i="21" s="1"/>
  <c r="G18" i="21"/>
  <c r="G16" i="21"/>
  <c r="G18" i="20"/>
  <c r="E17" i="20"/>
  <c r="G17" i="20" s="1"/>
  <c r="E16" i="20"/>
  <c r="G16" i="20" s="1"/>
  <c r="E16" i="19"/>
  <c r="E34" i="14"/>
  <c r="E33" i="14"/>
  <c r="G17" i="19"/>
  <c r="G16" i="19"/>
  <c r="E50" i="14"/>
  <c r="E51" i="14"/>
  <c r="E52" i="14"/>
  <c r="E53" i="14"/>
  <c r="E54" i="14"/>
  <c r="E55" i="14"/>
  <c r="E45" i="14"/>
  <c r="E44" i="14"/>
  <c r="E43" i="14"/>
  <c r="E41" i="14"/>
  <c r="E39" i="14"/>
  <c r="E38" i="14"/>
  <c r="G31" i="14" l="1"/>
  <c r="G28" i="14"/>
  <c r="G32" i="14"/>
  <c r="G19" i="26"/>
  <c r="G20" i="26" s="1"/>
  <c r="G21" i="31"/>
  <c r="G22" i="31" s="1"/>
  <c r="F25" i="14"/>
  <c r="H25" i="14" s="1"/>
  <c r="G21" i="30"/>
  <c r="G22" i="30" s="1"/>
  <c r="F26" i="14"/>
  <c r="H26" i="14" s="1"/>
  <c r="G18" i="19"/>
  <c r="F33" i="14" s="1"/>
  <c r="H33" i="14" s="1"/>
  <c r="G19" i="28"/>
  <c r="G20" i="28" s="1"/>
  <c r="G21" i="28" s="1"/>
  <c r="G20" i="32"/>
  <c r="F27" i="14"/>
  <c r="H27" i="14" s="1"/>
  <c r="G21" i="35"/>
  <c r="D4" i="35"/>
  <c r="G19" i="22"/>
  <c r="F19" i="14"/>
  <c r="H19" i="14" s="1"/>
  <c r="F21" i="14"/>
  <c r="H21" i="14" s="1"/>
  <c r="G19" i="27"/>
  <c r="D4" i="26"/>
  <c r="G21" i="26"/>
  <c r="G19" i="25"/>
  <c r="G19" i="24"/>
  <c r="G19" i="23"/>
  <c r="G19" i="21"/>
  <c r="G19" i="20"/>
  <c r="G19" i="19"/>
  <c r="E21" i="14"/>
  <c r="E20" i="14"/>
  <c r="G33" i="14" l="1"/>
  <c r="D4" i="31"/>
  <c r="G27" i="14"/>
  <c r="G26" i="14"/>
  <c r="G21" i="14"/>
  <c r="G19" i="14"/>
  <c r="G25" i="14"/>
  <c r="D4" i="28"/>
  <c r="G20" i="24"/>
  <c r="F55" i="14"/>
  <c r="H55" i="14" s="1"/>
  <c r="G21" i="32"/>
  <c r="D4" i="32"/>
  <c r="G20" i="22"/>
  <c r="F41" i="14"/>
  <c r="H41" i="14" s="1"/>
  <c r="G20" i="21"/>
  <c r="G21" i="21" s="1"/>
  <c r="F39" i="14"/>
  <c r="H39" i="14" s="1"/>
  <c r="G20" i="20"/>
  <c r="G21" i="20" s="1"/>
  <c r="F34" i="14"/>
  <c r="H34" i="14" s="1"/>
  <c r="G20" i="23"/>
  <c r="D4" i="23" s="1"/>
  <c r="F53" i="14"/>
  <c r="H53" i="14" s="1"/>
  <c r="D4" i="30"/>
  <c r="G20" i="27"/>
  <c r="D4" i="27" s="1"/>
  <c r="F20" i="14"/>
  <c r="H20" i="14" s="1"/>
  <c r="G20" i="25"/>
  <c r="G21" i="25" s="1"/>
  <c r="F17" i="14"/>
  <c r="H17" i="14" s="1"/>
  <c r="G21" i="24"/>
  <c r="D4" i="24"/>
  <c r="G21" i="23"/>
  <c r="D4" i="20"/>
  <c r="G20" i="19"/>
  <c r="D4" i="19"/>
  <c r="G34" i="14" l="1"/>
  <c r="G41" i="14"/>
  <c r="G55" i="14"/>
  <c r="G20" i="14"/>
  <c r="G53" i="14"/>
  <c r="G39" i="14"/>
  <c r="G17" i="14"/>
  <c r="G12" i="14"/>
  <c r="D4" i="21"/>
  <c r="D4" i="25"/>
  <c r="G21" i="27"/>
  <c r="D4" i="22"/>
  <c r="G21" i="22"/>
  <c r="E12" i="14"/>
  <c r="E17" i="5" l="1"/>
  <c r="E16" i="5"/>
  <c r="E17" i="18"/>
  <c r="E16" i="18"/>
  <c r="G18" i="18" l="1"/>
  <c r="G17" i="18"/>
  <c r="G16" i="18"/>
  <c r="E19" i="14"/>
  <c r="E18" i="14"/>
  <c r="E14" i="14"/>
  <c r="D58" i="14"/>
  <c r="E49" i="14"/>
  <c r="E57" i="14" s="1"/>
  <c r="C48" i="14"/>
  <c r="C37" i="14"/>
  <c r="E17" i="14"/>
  <c r="E16" i="14"/>
  <c r="G17" i="7"/>
  <c r="G16" i="7"/>
  <c r="G18" i="5"/>
  <c r="G17" i="5"/>
  <c r="G16" i="5"/>
  <c r="G18" i="3"/>
  <c r="G17" i="3"/>
  <c r="E16" i="3"/>
  <c r="G16" i="3" s="1"/>
  <c r="C66" i="14" l="1"/>
  <c r="C65" i="14"/>
  <c r="E23" i="14"/>
  <c r="G20" i="7"/>
  <c r="E37" i="14"/>
  <c r="E48" i="14"/>
  <c r="G19" i="3"/>
  <c r="F14" i="14" s="1"/>
  <c r="G19" i="18"/>
  <c r="C58" i="14"/>
  <c r="G19" i="5"/>
  <c r="F16" i="14" s="1"/>
  <c r="F57" i="14"/>
  <c r="H14" i="14" l="1"/>
  <c r="G14" i="14" s="1"/>
  <c r="H16" i="14"/>
  <c r="G16" i="14" s="1"/>
  <c r="C67" i="14"/>
  <c r="G21" i="7"/>
  <c r="F24" i="14"/>
  <c r="H24" i="14" s="1"/>
  <c r="G20" i="18"/>
  <c r="G21" i="18" s="1"/>
  <c r="F18" i="14"/>
  <c r="H18" i="14" s="1"/>
  <c r="E58" i="14"/>
  <c r="G20" i="3"/>
  <c r="G21" i="3" s="1"/>
  <c r="G20" i="5"/>
  <c r="G21" i="5" s="1"/>
  <c r="H57" i="14"/>
  <c r="G22" i="7"/>
  <c r="D4" i="7"/>
  <c r="G49" i="14"/>
  <c r="D66" i="14" l="1"/>
  <c r="D65" i="14"/>
  <c r="F23" i="14"/>
  <c r="G18" i="14"/>
  <c r="G23" i="14" s="1"/>
  <c r="G24" i="14"/>
  <c r="H23" i="14"/>
  <c r="D4" i="3"/>
  <c r="D4" i="18"/>
  <c r="D4" i="5"/>
  <c r="F37" i="14"/>
  <c r="F48" i="14"/>
  <c r="G57" i="14"/>
  <c r="D67" i="14" l="1"/>
  <c r="F58" i="14"/>
  <c r="F62" i="14" s="1"/>
  <c r="H48" i="14"/>
  <c r="G38" i="14"/>
  <c r="G48" i="14" s="1"/>
  <c r="G37" i="14"/>
  <c r="H37" i="14"/>
  <c r="H58" i="14" l="1"/>
  <c r="G58" i="14"/>
</calcChain>
</file>

<file path=xl/sharedStrings.xml><?xml version="1.0" encoding="utf-8"?>
<sst xmlns="http://schemas.openxmlformats.org/spreadsheetml/2006/main" count="1396" uniqueCount="114">
  <si>
    <t>Утвержден :</t>
  </si>
  <si>
    <t>Сметный расчет в сумме</t>
  </si>
  <si>
    <t>тыс. руб.</t>
  </si>
  <si>
    <t>(ссылка на документ об утверждении)</t>
  </si>
  <si>
    <t>СМЕТНЫЙ РАСЧЕТ</t>
  </si>
  <si>
    <t xml:space="preserve">стоимости ремонта </t>
  </si>
  <si>
    <t>автомобильной дороги</t>
  </si>
  <si>
    <t>Составлен в ценах</t>
  </si>
  <si>
    <t>Обоснование :</t>
  </si>
  <si>
    <t>Ведомость дефектов и намечаемых работ</t>
  </si>
  <si>
    <t>№ п/п</t>
  </si>
  <si>
    <t>Обоснование</t>
  </si>
  <si>
    <t>Наименование вида работ</t>
  </si>
  <si>
    <t>Единица измерения</t>
  </si>
  <si>
    <t>Количество</t>
  </si>
  <si>
    <t>Сметная стоимость единицы с НДС, руб.</t>
  </si>
  <si>
    <t>Всего стоимость, с НДС, руб.</t>
  </si>
  <si>
    <t>Единичный сметный расчет № ЕСР-2.5</t>
  </si>
  <si>
    <t>Розлив вяжущих материалов (битума) автогудронатором</t>
  </si>
  <si>
    <t xml:space="preserve"> 1 т</t>
  </si>
  <si>
    <t>Единичный сметный расчет № ЕСР-2.12</t>
  </si>
  <si>
    <t xml:space="preserve">Укладка асфальтобетонной смеси тип Б мехспособом на покрытии толщиной 4 см    </t>
  </si>
  <si>
    <t xml:space="preserve"> 1000 м2</t>
  </si>
  <si>
    <t>Единичный сметный расчет № ЕСР-2.12.1 К2</t>
  </si>
  <si>
    <t>На каждые 0.5 см изменерия толщины слоя покрытия добавлять или исключать к ЕСР-2.12</t>
  </si>
  <si>
    <t>Всего по сметному расчету, руб. :</t>
  </si>
  <si>
    <t>Итого по сметному расчету, тыс. руб.</t>
  </si>
  <si>
    <t>в том числе НДС - 20 %, тыс. руб.</t>
  </si>
  <si>
    <t>Муниципальный заказчик:</t>
  </si>
  <si>
    <t>Глава администрации                                                                                                                                                          Воробьевского муниципального района Воронежской области ____________________ М.П. Гордиенко</t>
  </si>
  <si>
    <t>Единичный сметный расчет № ЕСР-1.38</t>
  </si>
  <si>
    <t>Разработка грунта бульдозерами мощностью 96 (130) кВт (л.с.), с перемещением до 10 м, группа грунта 1</t>
  </si>
  <si>
    <t xml:space="preserve"> 1000 м3</t>
  </si>
  <si>
    <t>Единичный сметный расчет № ЕСР-2.18</t>
  </si>
  <si>
    <t>Устройство подстилающих и выравнивающих слоев оснований из песка</t>
  </si>
  <si>
    <t xml:space="preserve"> 100 м3</t>
  </si>
  <si>
    <t>с. Воробьевка ул. 1 Мая</t>
  </si>
  <si>
    <t>Единичный сметный расчет № ЕСР-2.26</t>
  </si>
  <si>
    <t>Срезка поверхностного слоя асфальтобетонных дорожных покрытий с применением импортных фрез при ширине фрезерования до 1300 мм, толщина слоя до 5 см</t>
  </si>
  <si>
    <t>100 м2</t>
  </si>
  <si>
    <t>с. Краснополье ул. Озерная</t>
  </si>
  <si>
    <t>№</t>
  </si>
  <si>
    <t>Наименование улицы</t>
  </si>
  <si>
    <t>Пог, м.</t>
  </si>
  <si>
    <t>Ширина, м.</t>
  </si>
  <si>
    <t>Площадь, м2</t>
  </si>
  <si>
    <t>Сметная Стоимость</t>
  </si>
  <si>
    <t>Средства областного бюджета</t>
  </si>
  <si>
    <t>Средства местного бюджета</t>
  </si>
  <si>
    <t>Итого по Березовскому сп</t>
  </si>
  <si>
    <t>Итого по Воробьевскому сп</t>
  </si>
  <si>
    <t>Итого по Никольскому 1-му сп</t>
  </si>
  <si>
    <t>Итого по Солонецкому сп</t>
  </si>
  <si>
    <t>Итого</t>
  </si>
  <si>
    <t>Обл. бюджет</t>
  </si>
  <si>
    <t>Местный бюджет</t>
  </si>
  <si>
    <t>с. Нижний Бык ул. Шапошникова</t>
  </si>
  <si>
    <t>2020 года</t>
  </si>
  <si>
    <t>"______"______________  2020 год</t>
  </si>
  <si>
    <t>п. Высокое ул. Пролетарская</t>
  </si>
  <si>
    <t>с. Мужичье ул. Космонавтов</t>
  </si>
  <si>
    <t>с. Елизаветовка ул. Луговая</t>
  </si>
  <si>
    <t>п. Мирный ул. Зеленая</t>
  </si>
  <si>
    <t>с. Воробьевка ул. Калинина</t>
  </si>
  <si>
    <t>с. Воробьевка пер. Калинина</t>
  </si>
  <si>
    <t>с. Воробьевка ул. Молодежная</t>
  </si>
  <si>
    <t>с. Воробьевка ул. Шевченко уч.2</t>
  </si>
  <si>
    <t>с. Воробьевка ул. Шевченко уч.1</t>
  </si>
  <si>
    <t>с. Воробьевка ул. Горького</t>
  </si>
  <si>
    <t>с. Рудня ул. Октябрьская</t>
  </si>
  <si>
    <t>с. Никольское 2-е ул. Гагарина</t>
  </si>
  <si>
    <t>с. Никольское 1-е ул. Советская</t>
  </si>
  <si>
    <t>с. Никольское 1-е ул. Калинина</t>
  </si>
  <si>
    <t>с. Никольское 1-е ул. К.Маркса</t>
  </si>
  <si>
    <t>п. 1-го отд. с-за Краснопольский ул. Садовая</t>
  </si>
  <si>
    <t>с. Солонцы ул. Молодежная</t>
  </si>
  <si>
    <t>п.ц.у. с-за "Воробьевский" ул. Садовая</t>
  </si>
  <si>
    <t>п.ц.у. с-за "Воробьевский" ул. Коммунальная</t>
  </si>
  <si>
    <t>с. Затон ул. Кирова</t>
  </si>
  <si>
    <t>с. Каменка ул. Набережная</t>
  </si>
  <si>
    <t>х. Гринев ул. 40 лет Октября</t>
  </si>
  <si>
    <t>п. Первомайский ул. Октябрьская</t>
  </si>
  <si>
    <t>с. Березовка ул. Набережная</t>
  </si>
  <si>
    <t>с. Верхний Бык ул. Калинина</t>
  </si>
  <si>
    <t>с. Верхний Бык ул. Кирова</t>
  </si>
  <si>
    <t>(260*3,5)+(204*3)</t>
  </si>
  <si>
    <t>(300*4)+(460*3)</t>
  </si>
  <si>
    <t>(350*3)+(212*3,5)</t>
  </si>
  <si>
    <t>(534*3,5)+(45*3)</t>
  </si>
  <si>
    <t>с. Никольское 1-е ул. К. Маркса</t>
  </si>
  <si>
    <t>п. Перовомайский ул. Октябрьская</t>
  </si>
  <si>
    <t>(736*4,5)+(114*4)+(68*3,5)</t>
  </si>
  <si>
    <t>(200*3,5)+(229*4)+(84*4,5)+100</t>
  </si>
  <si>
    <t>с. Воробьевка ул. Кирова</t>
  </si>
  <si>
    <t>с. Никольское 1-е ул. Энгельса</t>
  </si>
  <si>
    <t>с. Березовка ул. Пролетарская</t>
  </si>
  <si>
    <t>с. Елизаветовка ул. Чапаева</t>
  </si>
  <si>
    <t>Единичный сметный расчет № ЕСР-2.6.22</t>
  </si>
  <si>
    <t>Укладка щебеночно-песчаной смеси непрерывной гранулометрии С-5 из щебня природного с пределом прочности на сжатие не менее 98.1 Мпа (1000 кгс/см2) для восстановления профиля щебеночных и грунтовых улучшенных дорог с добавлением щебеночных материалов в количестве до 900 м3 на один километр дороги, толщина слоя 15 см</t>
  </si>
  <si>
    <t>Асфальт</t>
  </si>
  <si>
    <t>Щебень</t>
  </si>
  <si>
    <t>кв.м.</t>
  </si>
  <si>
    <t>руб.</t>
  </si>
  <si>
    <t xml:space="preserve">с. Рудня ул. Ленина </t>
  </si>
  <si>
    <t>(200*3,5)+(118*3)</t>
  </si>
  <si>
    <t>с. Рудня ул. Ленина</t>
  </si>
  <si>
    <t>с. Воробьевка ул. 40 лет Победы</t>
  </si>
  <si>
    <t>с. Никольское 1-е ул. Садовая</t>
  </si>
  <si>
    <t>(360*2,5)+(78*3,5)</t>
  </si>
  <si>
    <t>с. Воробьевка ул. Ленина</t>
  </si>
  <si>
    <t>Приказ департамента дорожной деятельности Воронежской области от 07.10.2019г. №225; от 27.11.2019г. №251</t>
  </si>
  <si>
    <t>Срез</t>
  </si>
  <si>
    <t>С учетом падения</t>
  </si>
  <si>
    <t>Ремонт автомобильных дорог общего пользования местного значения в ВОРОБЬЕВСКОМ муниципальном районе первый этап  2020г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</si>
</sst>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00"/>
    <numFmt numFmtId="165" formatCode="0.0000000000"/>
    <numFmt numFmtId="166" formatCode="0.000000000000"/>
    <numFmt numFmtId="167" formatCode="#,##0\ &quot;₽&quot;"/>
    <numFmt numFmtId="168" formatCode="0.000000"/>
  </numFmts>
  <fonts count="50" x14ac:knownFonts="1">
    <font>
      <sz val="11"/>
      <color theme="1"/>
      <name val="Calibri"/>
      <scheme val="minor"/>
    </font>
    <font>
      <sz val="11"/>
      <color indexed="64"/>
      <name val="Calibri"/>
    </font>
    <font>
      <sz val="11"/>
      <color indexed="65"/>
      <name val="Calibri"/>
    </font>
    <font>
      <sz val="11"/>
      <color indexed="62"/>
      <name val="Calibri"/>
    </font>
    <font>
      <b/>
      <sz val="11"/>
      <color indexed="63"/>
      <name val="Calibri"/>
    </font>
    <font>
      <b/>
      <sz val="11"/>
      <color indexed="52"/>
      <name val="Calibri"/>
    </font>
    <font>
      <b/>
      <sz val="15"/>
      <color indexed="56"/>
      <name val="Calibri"/>
    </font>
    <font>
      <b/>
      <sz val="13"/>
      <color indexed="56"/>
      <name val="Calibri"/>
    </font>
    <font>
      <b/>
      <sz val="11"/>
      <color indexed="56"/>
      <name val="Calibri"/>
    </font>
    <font>
      <b/>
      <sz val="11"/>
      <color indexed="64"/>
      <name val="Calibri"/>
    </font>
    <font>
      <b/>
      <sz val="11"/>
      <color indexed="65"/>
      <name val="Calibri"/>
    </font>
    <font>
      <b/>
      <sz val="18"/>
      <color indexed="56"/>
      <name val="Cambria"/>
    </font>
    <font>
      <sz val="11"/>
      <color indexed="60"/>
      <name val="Calibri"/>
    </font>
    <font>
      <sz val="10"/>
      <name val="Arial Cyr"/>
    </font>
    <font>
      <sz val="10"/>
      <name val="Arial"/>
    </font>
    <font>
      <sz val="11"/>
      <color indexed="20"/>
      <name val="Calibri"/>
    </font>
    <font>
      <i/>
      <sz val="11"/>
      <color indexed="23"/>
      <name val="Calibri"/>
    </font>
    <font>
      <sz val="11"/>
      <color indexed="52"/>
      <name val="Calibri"/>
    </font>
    <font>
      <sz val="10"/>
      <name val="Helv"/>
    </font>
    <font>
      <sz val="11"/>
      <color indexed="2"/>
      <name val="Calibri"/>
    </font>
    <font>
      <sz val="11"/>
      <color indexed="17"/>
      <name val="Calibri"/>
    </font>
    <font>
      <sz val="10"/>
      <name val="Times New Roman"/>
    </font>
    <font>
      <sz val="11"/>
      <color indexed="2"/>
      <name val="Times New Roman"/>
    </font>
    <font>
      <sz val="11"/>
      <name val="Times New Roman"/>
    </font>
    <font>
      <b/>
      <sz val="11"/>
      <color indexed="17"/>
      <name val="Times New Roman"/>
    </font>
    <font>
      <sz val="8"/>
      <name val="Times New Roman"/>
    </font>
    <font>
      <b/>
      <sz val="12"/>
      <name val="Times New Roman"/>
    </font>
    <font>
      <sz val="9"/>
      <name val="Times New Roman"/>
    </font>
    <font>
      <sz val="7"/>
      <name val="Times New Roman"/>
    </font>
    <font>
      <sz val="10"/>
      <name val="Times New Roman Cyr"/>
    </font>
    <font>
      <sz val="9"/>
      <name val="Times New Roman Cyr"/>
    </font>
    <font>
      <b/>
      <sz val="10"/>
      <name val="Times New Roman"/>
    </font>
    <font>
      <sz val="12"/>
      <name val="Times New Roman Cyr"/>
    </font>
    <font>
      <sz val="12"/>
      <name val="Arial Cyr"/>
    </font>
    <font>
      <sz val="12"/>
      <name val="Arial"/>
    </font>
    <font>
      <b/>
      <sz val="12"/>
      <name val="Arial"/>
    </font>
    <font>
      <sz val="12"/>
      <color theme="1"/>
      <name val="Arial"/>
    </font>
    <font>
      <b/>
      <sz val="14"/>
      <name val="Arial"/>
    </font>
    <font>
      <b/>
      <sz val="12"/>
      <color theme="1"/>
      <name val="Arial"/>
    </font>
    <font>
      <b/>
      <sz val="9"/>
      <color theme="1"/>
      <name val="Arial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Arial"/>
      <family val="2"/>
      <charset val="204"/>
    </font>
    <font>
      <sz val="10"/>
      <name val="Times New Roman"/>
      <family val="1"/>
    </font>
    <font>
      <sz val="8"/>
      <name val="Times New Roman"/>
      <family val="1"/>
    </font>
    <font>
      <sz val="10"/>
      <name val="Times New Roman Cyr"/>
      <family val="1"/>
      <charset val="204"/>
    </font>
    <font>
      <b/>
      <sz val="12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sz val="10"/>
      <name val="Arial"/>
      <family val="2"/>
      <charset val="204"/>
    </font>
    <font>
      <sz val="11"/>
      <color theme="1"/>
      <name val="Arial"/>
      <family val="2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31"/>
      </patternFill>
    </fill>
    <fill>
      <patternFill patternType="solid">
        <fgColor indexed="45"/>
        <bgColor indexed="45"/>
      </patternFill>
    </fill>
    <fill>
      <patternFill patternType="solid">
        <fgColor indexed="42"/>
        <bgColor indexed="42"/>
      </patternFill>
    </fill>
    <fill>
      <patternFill patternType="solid">
        <fgColor indexed="46"/>
        <bgColor indexed="46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solid">
        <fgColor indexed="44"/>
        <bgColor indexed="44"/>
      </patternFill>
    </fill>
    <fill>
      <patternFill patternType="solid">
        <fgColor indexed="29"/>
        <bgColor indexed="29"/>
      </patternFill>
    </fill>
    <fill>
      <patternFill patternType="solid">
        <fgColor indexed="3"/>
        <bgColor indexed="3"/>
      </patternFill>
    </fill>
    <fill>
      <patternFill patternType="solid">
        <fgColor indexed="51"/>
        <bgColor indexed="51"/>
      </patternFill>
    </fill>
    <fill>
      <patternFill patternType="solid">
        <fgColor indexed="30"/>
        <bgColor indexed="30"/>
      </patternFill>
    </fill>
    <fill>
      <patternFill patternType="solid">
        <fgColor indexed="20"/>
        <bgColor indexed="20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solid">
        <fgColor indexed="62"/>
        <bgColor indexed="62"/>
      </patternFill>
    </fill>
    <fill>
      <patternFill patternType="solid">
        <fgColor indexed="2"/>
        <bgColor indexed="2"/>
      </patternFill>
    </fill>
    <fill>
      <patternFill patternType="solid">
        <fgColor indexed="57"/>
        <bgColor indexed="57"/>
      </patternFill>
    </fill>
    <fill>
      <patternFill patternType="solid">
        <fgColor indexed="53"/>
        <bgColor indexed="53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43"/>
        <bgColor indexed="43"/>
      </patternFill>
    </fill>
    <fill>
      <patternFill patternType="solid">
        <fgColor indexed="26"/>
        <bgColor indexed="26"/>
      </patternFill>
    </fill>
    <fill>
      <patternFill patternType="solid">
        <fgColor rgb="FF92D050"/>
        <bgColor indexed="64"/>
      </patternFill>
    </fill>
  </fills>
  <borders count="18">
    <border>
      <left/>
      <right/>
      <top/>
      <bottom/>
      <diagonal/>
    </border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1">
    <xf numFmtId="0" fontId="0" fillId="0" borderId="1"/>
    <xf numFmtId="0" fontId="1" fillId="2" borderId="1" applyNumberFormat="0" applyBorder="0"/>
    <xf numFmtId="0" fontId="1" fillId="3" borderId="1" applyNumberFormat="0" applyBorder="0"/>
    <xf numFmtId="0" fontId="1" fillId="4" borderId="1" applyNumberFormat="0" applyBorder="0"/>
    <xf numFmtId="0" fontId="1" fillId="5" borderId="1" applyNumberFormat="0" applyBorder="0"/>
    <xf numFmtId="0" fontId="1" fillId="6" borderId="1" applyNumberFormat="0" applyBorder="0"/>
    <xf numFmtId="0" fontId="1" fillId="7" borderId="1" applyNumberFormat="0" applyBorder="0"/>
    <xf numFmtId="0" fontId="1" fillId="8" borderId="1" applyNumberFormat="0" applyBorder="0"/>
    <xf numFmtId="0" fontId="1" fillId="9" borderId="1" applyNumberFormat="0" applyBorder="0"/>
    <xf numFmtId="0" fontId="1" fillId="10" borderId="1" applyNumberFormat="0" applyBorder="0"/>
    <xf numFmtId="0" fontId="1" fillId="5" borderId="1" applyNumberFormat="0" applyBorder="0"/>
    <xf numFmtId="0" fontId="1" fillId="8" borderId="1" applyNumberFormat="0" applyBorder="0"/>
    <xf numFmtId="0" fontId="1" fillId="11" borderId="1" applyNumberFormat="0" applyBorder="0"/>
    <xf numFmtId="0" fontId="2" fillId="12" borderId="1" applyNumberFormat="0" applyBorder="0"/>
    <xf numFmtId="0" fontId="2" fillId="9" borderId="1" applyNumberFormat="0" applyBorder="0"/>
    <xf numFmtId="0" fontId="2" fillId="10" borderId="1" applyNumberFormat="0" applyBorder="0"/>
    <xf numFmtId="0" fontId="2" fillId="13" borderId="1" applyNumberFormat="0" applyBorder="0"/>
    <xf numFmtId="0" fontId="2" fillId="14" borderId="1" applyNumberFormat="0" applyBorder="0"/>
    <xf numFmtId="0" fontId="2" fillId="15" borderId="1" applyNumberFormat="0" applyBorder="0"/>
    <xf numFmtId="0" fontId="2" fillId="16" borderId="1" applyNumberFormat="0" applyBorder="0"/>
    <xf numFmtId="0" fontId="2" fillId="17" borderId="1" applyNumberFormat="0" applyBorder="0"/>
    <xf numFmtId="0" fontId="2" fillId="18" borderId="1" applyNumberFormat="0" applyBorder="0"/>
    <xf numFmtId="0" fontId="2" fillId="13" borderId="1" applyNumberFormat="0" applyBorder="0"/>
    <xf numFmtId="0" fontId="2" fillId="14" borderId="1" applyNumberFormat="0" applyBorder="0"/>
    <xf numFmtId="0" fontId="2" fillId="19" borderId="1" applyNumberFormat="0" applyBorder="0"/>
    <xf numFmtId="0" fontId="3" fillId="7" borderId="2" applyNumberFormat="0"/>
    <xf numFmtId="0" fontId="4" fillId="20" borderId="3" applyNumberFormat="0"/>
    <xf numFmtId="0" fontId="5" fillId="20" borderId="2" applyNumberFormat="0"/>
    <xf numFmtId="0" fontId="6" fillId="0" borderId="4" applyNumberFormat="0" applyFill="0"/>
    <xf numFmtId="0" fontId="7" fillId="0" borderId="5" applyNumberFormat="0" applyFill="0"/>
    <xf numFmtId="0" fontId="8" fillId="0" borderId="6" applyNumberFormat="0" applyFill="0"/>
    <xf numFmtId="0" fontId="8" fillId="0" borderId="1" applyNumberFormat="0" applyFill="0" applyBorder="0"/>
    <xf numFmtId="0" fontId="9" fillId="0" borderId="7" applyNumberFormat="0" applyFill="0"/>
    <xf numFmtId="0" fontId="10" fillId="21" borderId="8" applyNumberFormat="0"/>
    <xf numFmtId="0" fontId="11" fillId="0" borderId="1" applyNumberFormat="0" applyFill="0" applyBorder="0"/>
    <xf numFmtId="0" fontId="12" fillId="22" borderId="1" applyNumberFormat="0" applyBorder="0"/>
    <xf numFmtId="0" fontId="13" fillId="0" borderId="1"/>
    <xf numFmtId="0" fontId="14" fillId="0" borderId="1"/>
    <xf numFmtId="0" fontId="14" fillId="0" borderId="1"/>
    <xf numFmtId="0" fontId="14" fillId="0" borderId="1"/>
    <xf numFmtId="0" fontId="14" fillId="0" borderId="1"/>
    <xf numFmtId="0" fontId="14" fillId="0" borderId="1"/>
    <xf numFmtId="0" fontId="14" fillId="0" borderId="1"/>
    <xf numFmtId="0" fontId="15" fillId="3" borderId="1" applyNumberFormat="0" applyBorder="0"/>
    <xf numFmtId="0" fontId="16" fillId="0" borderId="1" applyNumberFormat="0" applyFill="0" applyBorder="0"/>
    <xf numFmtId="0" fontId="14" fillId="23" borderId="9" applyNumberFormat="0" applyFont="0"/>
    <xf numFmtId="0" fontId="14" fillId="23" borderId="9" applyNumberFormat="0" applyFont="0"/>
    <xf numFmtId="0" fontId="17" fillId="0" borderId="10" applyNumberFormat="0" applyFill="0"/>
    <xf numFmtId="0" fontId="18" fillId="0" borderId="1"/>
    <xf numFmtId="0" fontId="19" fillId="0" borderId="1" applyNumberFormat="0" applyFill="0" applyBorder="0"/>
    <xf numFmtId="0" fontId="20" fillId="4" borderId="1" applyNumberFormat="0" applyBorder="0"/>
  </cellStyleXfs>
  <cellXfs count="122">
    <xf numFmtId="0" fontId="0" fillId="0" borderId="1" xfId="0" applyBorder="1"/>
    <xf numFmtId="0" fontId="21" fillId="0" borderId="1" xfId="39" applyFont="1" applyBorder="1" applyAlignment="1">
      <alignment horizontal="center" vertical="center" wrapText="1"/>
    </xf>
    <xf numFmtId="0" fontId="23" fillId="0" borderId="1" xfId="39" applyFont="1" applyBorder="1" applyAlignment="1">
      <alignment horizontal="left" vertical="center" wrapText="1"/>
    </xf>
    <xf numFmtId="0" fontId="23" fillId="0" borderId="1" xfId="39" applyFont="1" applyBorder="1" applyAlignment="1">
      <alignment horizontal="center" vertical="center" wrapText="1"/>
    </xf>
    <xf numFmtId="164" fontId="24" fillId="0" borderId="1" xfId="39" applyNumberFormat="1" applyFont="1" applyBorder="1" applyAlignment="1">
      <alignment horizontal="center" vertical="center" wrapText="1"/>
    </xf>
    <xf numFmtId="0" fontId="21" fillId="0" borderId="1" xfId="39" applyFont="1" applyBorder="1" applyAlignment="1">
      <alignment horizontal="left" vertical="center" wrapText="1"/>
    </xf>
    <xf numFmtId="0" fontId="21" fillId="0" borderId="13" xfId="39" applyFont="1" applyBorder="1" applyAlignment="1">
      <alignment horizontal="center" vertical="center" wrapText="1"/>
    </xf>
    <xf numFmtId="0" fontId="27" fillId="0" borderId="13" xfId="39" applyFont="1" applyBorder="1" applyAlignment="1">
      <alignment horizontal="center" vertical="center" wrapText="1"/>
    </xf>
    <xf numFmtId="0" fontId="28" fillId="0" borderId="13" xfId="39" applyFont="1" applyBorder="1" applyAlignment="1">
      <alignment horizontal="center" vertical="center" wrapText="1"/>
    </xf>
    <xf numFmtId="0" fontId="28" fillId="0" borderId="14" xfId="39" applyFont="1" applyBorder="1" applyAlignment="1">
      <alignment horizontal="center" vertical="center" wrapText="1"/>
    </xf>
    <xf numFmtId="0" fontId="28" fillId="0" borderId="15" xfId="39" applyFont="1" applyBorder="1" applyAlignment="1">
      <alignment horizontal="center" vertical="center" wrapText="1"/>
    </xf>
    <xf numFmtId="0" fontId="28" fillId="0" borderId="16" xfId="39" applyFont="1" applyBorder="1" applyAlignment="1">
      <alignment horizontal="center" vertical="center" wrapText="1"/>
    </xf>
    <xf numFmtId="0" fontId="25" fillId="0" borderId="13" xfId="39" applyFont="1" applyBorder="1" applyAlignment="1">
      <alignment horizontal="center" vertical="center" wrapText="1"/>
    </xf>
    <xf numFmtId="0" fontId="25" fillId="0" borderId="13" xfId="0" applyFont="1" applyBorder="1" applyAlignment="1">
      <alignment horizontal="center" vertical="center" wrapText="1"/>
    </xf>
    <xf numFmtId="0" fontId="29" fillId="0" borderId="13" xfId="0" applyFont="1" applyBorder="1" applyAlignment="1">
      <alignment horizontal="left" vertical="center" wrapText="1"/>
    </xf>
    <xf numFmtId="0" fontId="30" fillId="0" borderId="13" xfId="0" applyFont="1" applyBorder="1" applyAlignment="1">
      <alignment horizontal="center" vertical="center" wrapText="1"/>
    </xf>
    <xf numFmtId="164" fontId="21" fillId="0" borderId="13" xfId="39" applyNumberFormat="1" applyFont="1" applyBorder="1" applyAlignment="1">
      <alignment horizontal="center" vertical="center" wrapText="1"/>
    </xf>
    <xf numFmtId="4" fontId="29" fillId="0" borderId="13" xfId="0" applyNumberFormat="1" applyFont="1" applyBorder="1" applyAlignment="1">
      <alignment horizontal="center" vertical="center" wrapText="1"/>
    </xf>
    <xf numFmtId="1" fontId="21" fillId="0" borderId="13" xfId="39" applyNumberFormat="1" applyFont="1" applyBorder="1" applyAlignment="1">
      <alignment horizontal="center" vertical="center" wrapText="1"/>
    </xf>
    <xf numFmtId="2" fontId="29" fillId="0" borderId="13" xfId="39" applyNumberFormat="1" applyFont="1" applyBorder="1" applyAlignment="1">
      <alignment horizontal="center" vertical="center" wrapText="1"/>
    </xf>
    <xf numFmtId="0" fontId="21" fillId="0" borderId="1" xfId="39" applyFont="1" applyBorder="1" applyAlignment="1">
      <alignment horizontal="right" vertical="center" wrapText="1"/>
    </xf>
    <xf numFmtId="1" fontId="21" fillId="0" borderId="1" xfId="39" applyNumberFormat="1" applyFont="1" applyBorder="1" applyAlignment="1">
      <alignment horizontal="center" vertical="center" wrapText="1"/>
    </xf>
    <xf numFmtId="164" fontId="31" fillId="0" borderId="1" xfId="39" applyNumberFormat="1" applyFont="1" applyBorder="1" applyAlignment="1">
      <alignment horizontal="center" vertical="center" wrapText="1"/>
    </xf>
    <xf numFmtId="164" fontId="21" fillId="0" borderId="1" xfId="39" applyNumberFormat="1" applyFont="1" applyBorder="1" applyAlignment="1">
      <alignment horizontal="center" vertical="center" wrapText="1"/>
    </xf>
    <xf numFmtId="0" fontId="32" fillId="0" borderId="1" xfId="36" applyFont="1" applyBorder="1"/>
    <xf numFmtId="0" fontId="13" fillId="0" borderId="1" xfId="36" applyFont="1" applyBorder="1"/>
    <xf numFmtId="0" fontId="33" fillId="0" borderId="1" xfId="36" applyFont="1" applyBorder="1"/>
    <xf numFmtId="0" fontId="28" fillId="0" borderId="17" xfId="39" applyFont="1" applyBorder="1" applyAlignment="1">
      <alignment horizontal="center" vertical="center" wrapText="1"/>
    </xf>
    <xf numFmtId="0" fontId="21" fillId="0" borderId="13" xfId="0" applyFont="1" applyBorder="1" applyAlignment="1">
      <alignment horizontal="left" vertical="center" wrapText="1"/>
    </xf>
    <xf numFmtId="0" fontId="27" fillId="0" borderId="13" xfId="0" applyFont="1" applyBorder="1" applyAlignment="1">
      <alignment horizontal="center" vertical="center" wrapText="1"/>
    </xf>
    <xf numFmtId="4" fontId="21" fillId="0" borderId="13" xfId="0" applyNumberFormat="1" applyFont="1" applyBorder="1" applyAlignment="1">
      <alignment horizontal="center" vertical="center" wrapText="1"/>
    </xf>
    <xf numFmtId="0" fontId="14" fillId="0" borderId="1" xfId="39" applyFont="1" applyBorder="1"/>
    <xf numFmtId="0" fontId="35" fillId="0" borderId="13" xfId="39" applyFont="1" applyBorder="1" applyAlignment="1">
      <alignment horizontal="center" vertical="center"/>
    </xf>
    <xf numFmtId="0" fontId="35" fillId="0" borderId="13" xfId="39" applyFont="1" applyBorder="1" applyAlignment="1">
      <alignment horizontal="center" vertical="center" wrapText="1"/>
    </xf>
    <xf numFmtId="0" fontId="34" fillId="0" borderId="13" xfId="39" applyFont="1" applyBorder="1" applyAlignment="1">
      <alignment horizontal="center" vertical="center"/>
    </xf>
    <xf numFmtId="0" fontId="34" fillId="0" borderId="13" xfId="39" applyFont="1" applyBorder="1" applyAlignment="1">
      <alignment horizontal="left" vertical="center" wrapText="1"/>
    </xf>
    <xf numFmtId="1" fontId="34" fillId="0" borderId="13" xfId="39" applyNumberFormat="1" applyFont="1" applyBorder="1" applyAlignment="1">
      <alignment horizontal="center" vertical="center"/>
    </xf>
    <xf numFmtId="0" fontId="35" fillId="24" borderId="13" xfId="39" applyFont="1" applyFill="1" applyBorder="1" applyAlignment="1">
      <alignment horizontal="center" vertical="center"/>
    </xf>
    <xf numFmtId="0" fontId="35" fillId="24" borderId="13" xfId="39" applyFont="1" applyFill="1" applyBorder="1" applyAlignment="1">
      <alignment horizontal="left" vertical="center"/>
    </xf>
    <xf numFmtId="1" fontId="35" fillId="24" borderId="13" xfId="39" applyNumberFormat="1" applyFont="1" applyFill="1" applyBorder="1" applyAlignment="1">
      <alignment horizontal="center" vertical="center"/>
    </xf>
    <xf numFmtId="0" fontId="34" fillId="0" borderId="13" xfId="39" applyFont="1" applyBorder="1" applyAlignment="1">
      <alignment horizontal="left" vertical="center"/>
    </xf>
    <xf numFmtId="0" fontId="34" fillId="0" borderId="13" xfId="39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37" fillId="0" borderId="13" xfId="39" applyFont="1" applyBorder="1" applyAlignment="1">
      <alignment horizontal="center" vertical="center"/>
    </xf>
    <xf numFmtId="166" fontId="0" fillId="0" borderId="1" xfId="0" applyNumberFormat="1" applyBorder="1"/>
    <xf numFmtId="0" fontId="23" fillId="0" borderId="1" xfId="39" applyFont="1" applyBorder="1" applyAlignment="1">
      <alignment horizontal="left" vertical="center" wrapText="1"/>
    </xf>
    <xf numFmtId="0" fontId="21" fillId="0" borderId="1" xfId="39" applyFont="1" applyBorder="1" applyAlignment="1">
      <alignment horizontal="left" vertical="center" wrapText="1"/>
    </xf>
    <xf numFmtId="0" fontId="41" fillId="0" borderId="1" xfId="39" applyFont="1" applyBorder="1" applyAlignment="1">
      <alignment horizontal="left" vertical="center" wrapText="1"/>
    </xf>
    <xf numFmtId="0" fontId="41" fillId="0" borderId="1" xfId="39" applyFont="1" applyBorder="1" applyAlignment="1">
      <alignment horizontal="left" vertical="center" wrapText="1"/>
    </xf>
    <xf numFmtId="0" fontId="42" fillId="0" borderId="13" xfId="39" applyFont="1" applyBorder="1" applyAlignment="1">
      <alignment horizontal="left" vertical="center" wrapText="1"/>
    </xf>
    <xf numFmtId="0" fontId="42" fillId="0" borderId="13" xfId="39" applyFont="1" applyBorder="1" applyAlignment="1">
      <alignment horizontal="center" vertical="center"/>
    </xf>
    <xf numFmtId="0" fontId="42" fillId="0" borderId="13" xfId="39" applyFont="1" applyBorder="1" applyAlignment="1">
      <alignment horizontal="center" vertical="center" wrapText="1"/>
    </xf>
    <xf numFmtId="0" fontId="42" fillId="0" borderId="13" xfId="39" applyFont="1" applyBorder="1" applyAlignment="1">
      <alignment horizontal="left" vertical="center"/>
    </xf>
    <xf numFmtId="164" fontId="43" fillId="0" borderId="13" xfId="39" applyNumberFormat="1" applyFont="1" applyBorder="1" applyAlignment="1">
      <alignment horizontal="center" vertical="center" wrapText="1"/>
    </xf>
    <xf numFmtId="167" fontId="42" fillId="0" borderId="13" xfId="39" applyNumberFormat="1" applyFont="1" applyBorder="1" applyAlignment="1">
      <alignment horizontal="center" vertical="center" wrapText="1"/>
    </xf>
    <xf numFmtId="167" fontId="34" fillId="0" borderId="13" xfId="39" applyNumberFormat="1" applyFont="1" applyBorder="1" applyAlignment="1">
      <alignment horizontal="center" vertical="center"/>
    </xf>
    <xf numFmtId="0" fontId="21" fillId="0" borderId="1" xfId="39" applyFont="1" applyBorder="1" applyAlignment="1">
      <alignment horizontal="left" vertical="center" wrapText="1"/>
    </xf>
    <xf numFmtId="0" fontId="23" fillId="0" borderId="1" xfId="39" applyFont="1" applyBorder="1" applyAlignment="1">
      <alignment horizontal="left" vertical="center" wrapText="1"/>
    </xf>
    <xf numFmtId="0" fontId="41" fillId="0" borderId="1" xfId="39" applyFont="1" applyBorder="1" applyAlignment="1">
      <alignment horizontal="left" vertical="center" wrapText="1"/>
    </xf>
    <xf numFmtId="167" fontId="35" fillId="24" borderId="13" xfId="39" applyNumberFormat="1" applyFont="1" applyFill="1" applyBorder="1" applyAlignment="1">
      <alignment horizontal="center" vertical="center"/>
    </xf>
    <xf numFmtId="167" fontId="34" fillId="0" borderId="13" xfId="39" applyNumberFormat="1" applyFont="1" applyBorder="1" applyAlignment="1">
      <alignment horizontal="center" vertical="center" wrapText="1"/>
    </xf>
    <xf numFmtId="167" fontId="37" fillId="0" borderId="13" xfId="39" applyNumberFormat="1" applyFont="1" applyBorder="1" applyAlignment="1">
      <alignment horizontal="center" vertical="center"/>
    </xf>
    <xf numFmtId="3" fontId="35" fillId="24" borderId="13" xfId="39" applyNumberFormat="1" applyFont="1" applyFill="1" applyBorder="1" applyAlignment="1">
      <alignment horizontal="center" vertical="center"/>
    </xf>
    <xf numFmtId="0" fontId="37" fillId="0" borderId="1" xfId="39" applyFont="1" applyBorder="1" applyAlignment="1">
      <alignment horizontal="center" vertical="center"/>
    </xf>
    <xf numFmtId="167" fontId="37" fillId="0" borderId="1" xfId="39" applyNumberFormat="1" applyFont="1" applyBorder="1" applyAlignment="1">
      <alignment horizontal="center" vertical="center"/>
    </xf>
    <xf numFmtId="4" fontId="37" fillId="0" borderId="1" xfId="39" applyNumberFormat="1" applyFont="1" applyBorder="1" applyAlignment="1">
      <alignment horizontal="right" vertical="center"/>
    </xf>
    <xf numFmtId="0" fontId="36" fillId="0" borderId="1" xfId="0" applyFont="1" applyBorder="1"/>
    <xf numFmtId="2" fontId="36" fillId="0" borderId="1" xfId="0" applyNumberFormat="1" applyFont="1" applyBorder="1"/>
    <xf numFmtId="0" fontId="39" fillId="0" borderId="1" xfId="0" applyFont="1" applyBorder="1" applyAlignment="1">
      <alignment wrapText="1"/>
    </xf>
    <xf numFmtId="165" fontId="38" fillId="0" borderId="1" xfId="0" applyNumberFormat="1" applyFont="1" applyBorder="1"/>
    <xf numFmtId="2" fontId="38" fillId="0" borderId="1" xfId="0" applyNumberFormat="1" applyFont="1" applyBorder="1" applyAlignment="1">
      <alignment vertical="center"/>
    </xf>
    <xf numFmtId="0" fontId="36" fillId="0" borderId="1" xfId="0" applyFont="1" applyBorder="1" applyAlignment="1">
      <alignment vertical="center"/>
    </xf>
    <xf numFmtId="0" fontId="46" fillId="0" borderId="13" xfId="0" applyFont="1" applyBorder="1"/>
    <xf numFmtId="167" fontId="46" fillId="0" borderId="13" xfId="0" applyNumberFormat="1" applyFont="1" applyBorder="1"/>
    <xf numFmtId="2" fontId="46" fillId="0" borderId="13" xfId="0" applyNumberFormat="1" applyFont="1" applyBorder="1"/>
    <xf numFmtId="0" fontId="21" fillId="0" borderId="1" xfId="39" applyFont="1" applyBorder="1" applyAlignment="1">
      <alignment horizontal="left" vertical="center" wrapText="1"/>
    </xf>
    <xf numFmtId="0" fontId="23" fillId="0" borderId="1" xfId="39" applyFont="1" applyBorder="1" applyAlignment="1">
      <alignment horizontal="left" vertical="center" wrapText="1"/>
    </xf>
    <xf numFmtId="0" fontId="41" fillId="0" borderId="1" xfId="39" applyFont="1" applyBorder="1" applyAlignment="1">
      <alignment horizontal="left" vertical="center" wrapText="1"/>
    </xf>
    <xf numFmtId="0" fontId="21" fillId="0" borderId="1" xfId="39" applyFont="1" applyBorder="1" applyAlignment="1">
      <alignment horizontal="left" vertical="center" wrapText="1"/>
    </xf>
    <xf numFmtId="0" fontId="23" fillId="0" borderId="1" xfId="39" applyFont="1" applyBorder="1" applyAlignment="1">
      <alignment horizontal="left" vertical="center" wrapText="1"/>
    </xf>
    <xf numFmtId="0" fontId="44" fillId="0" borderId="13" xfId="0" applyFont="1" applyFill="1" applyBorder="1" applyAlignment="1">
      <alignment horizontal="center" vertical="center" wrapText="1"/>
    </xf>
    <xf numFmtId="0" fontId="45" fillId="0" borderId="13" xfId="0" applyFont="1" applyFill="1" applyBorder="1" applyAlignment="1">
      <alignment horizontal="left" vertical="center" wrapText="1"/>
    </xf>
    <xf numFmtId="0" fontId="42" fillId="0" borderId="13" xfId="39" applyFont="1" applyFill="1" applyBorder="1" applyAlignment="1">
      <alignment horizontal="left" vertical="center"/>
    </xf>
    <xf numFmtId="0" fontId="34" fillId="0" borderId="13" xfId="39" applyFont="1" applyFill="1" applyBorder="1" applyAlignment="1">
      <alignment horizontal="center" vertical="center"/>
    </xf>
    <xf numFmtId="0" fontId="42" fillId="0" borderId="13" xfId="39" applyFont="1" applyFill="1" applyBorder="1" applyAlignment="1">
      <alignment horizontal="center" vertical="center" wrapText="1"/>
    </xf>
    <xf numFmtId="167" fontId="34" fillId="0" borderId="13" xfId="39" applyNumberFormat="1" applyFont="1" applyFill="1" applyBorder="1" applyAlignment="1">
      <alignment horizontal="center" vertical="center"/>
    </xf>
    <xf numFmtId="1" fontId="0" fillId="0" borderId="1" xfId="0" applyNumberFormat="1" applyBorder="1"/>
    <xf numFmtId="0" fontId="0" fillId="0" borderId="13" xfId="0" applyBorder="1"/>
    <xf numFmtId="1" fontId="0" fillId="0" borderId="13" xfId="0" applyNumberFormat="1" applyBorder="1" applyAlignment="1">
      <alignment horizontal="center" vertical="center"/>
    </xf>
    <xf numFmtId="0" fontId="46" fillId="0" borderId="1" xfId="0" applyFont="1" applyBorder="1"/>
    <xf numFmtId="2" fontId="46" fillId="0" borderId="1" xfId="0" applyNumberFormat="1" applyFont="1" applyBorder="1"/>
    <xf numFmtId="0" fontId="36" fillId="0" borderId="13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167" fontId="0" fillId="0" borderId="13" xfId="0" applyNumberFormat="1" applyBorder="1" applyAlignment="1">
      <alignment horizontal="center" vertical="center"/>
    </xf>
    <xf numFmtId="0" fontId="21" fillId="0" borderId="1" xfId="39" applyFont="1" applyBorder="1" applyAlignment="1">
      <alignment horizontal="left" vertical="center" wrapText="1"/>
    </xf>
    <xf numFmtId="0" fontId="23" fillId="0" borderId="1" xfId="39" applyFont="1" applyBorder="1" applyAlignment="1">
      <alignment horizontal="left" vertical="center" wrapText="1"/>
    </xf>
    <xf numFmtId="0" fontId="41" fillId="0" borderId="1" xfId="39" applyFont="1" applyBorder="1" applyAlignment="1">
      <alignment horizontal="left" vertical="center" wrapText="1"/>
    </xf>
    <xf numFmtId="168" fontId="38" fillId="0" borderId="1" xfId="0" applyNumberFormat="1" applyFont="1" applyBorder="1" applyAlignment="1">
      <alignment vertical="center"/>
    </xf>
    <xf numFmtId="167" fontId="36" fillId="0" borderId="13" xfId="0" applyNumberFormat="1" applyFont="1" applyBorder="1" applyAlignment="1">
      <alignment horizontal="center" vertical="center"/>
    </xf>
    <xf numFmtId="0" fontId="21" fillId="0" borderId="1" xfId="39" applyFont="1" applyBorder="1" applyAlignment="1">
      <alignment horizontal="left" vertical="center" wrapText="1"/>
    </xf>
    <xf numFmtId="0" fontId="41" fillId="0" borderId="1" xfId="39" applyFont="1" applyBorder="1" applyAlignment="1">
      <alignment horizontal="left" vertical="center" wrapText="1"/>
    </xf>
    <xf numFmtId="0" fontId="23" fillId="0" borderId="1" xfId="39" applyFont="1" applyBorder="1" applyAlignment="1">
      <alignment horizontal="left" vertical="center" wrapText="1"/>
    </xf>
    <xf numFmtId="0" fontId="23" fillId="0" borderId="1" xfId="39" applyFont="1" applyBorder="1" applyAlignment="1">
      <alignment horizontal="left" vertical="center" wrapText="1"/>
    </xf>
    <xf numFmtId="0" fontId="21" fillId="0" borderId="1" xfId="39" applyFont="1" applyBorder="1" applyAlignment="1">
      <alignment horizontal="left" vertical="center" wrapText="1"/>
    </xf>
    <xf numFmtId="167" fontId="48" fillId="0" borderId="13" xfId="39" applyNumberFormat="1" applyFont="1" applyBorder="1" applyAlignment="1">
      <alignment horizontal="center" vertical="center" wrapText="1"/>
    </xf>
    <xf numFmtId="167" fontId="49" fillId="0" borderId="13" xfId="0" applyNumberFormat="1" applyFont="1" applyBorder="1" applyAlignment="1">
      <alignment horizontal="center" vertical="center"/>
    </xf>
    <xf numFmtId="167" fontId="49" fillId="0" borderId="13" xfId="0" applyNumberFormat="1" applyFont="1" applyBorder="1" applyAlignment="1">
      <alignment horizontal="center" vertical="center" wrapText="1"/>
    </xf>
    <xf numFmtId="0" fontId="47" fillId="0" borderId="13" xfId="0" applyFont="1" applyBorder="1" applyAlignment="1">
      <alignment horizontal="center" vertical="center"/>
    </xf>
    <xf numFmtId="0" fontId="47" fillId="0" borderId="13" xfId="0" applyFont="1" applyBorder="1" applyAlignment="1">
      <alignment horizontal="center" vertical="center" wrapText="1"/>
    </xf>
    <xf numFmtId="167" fontId="47" fillId="0" borderId="13" xfId="0" applyNumberFormat="1" applyFont="1" applyBorder="1" applyAlignment="1">
      <alignment horizontal="center" vertical="center"/>
    </xf>
    <xf numFmtId="0" fontId="32" fillId="0" borderId="1" xfId="36" applyFont="1" applyBorder="1" applyAlignment="1">
      <alignment wrapText="1"/>
    </xf>
    <xf numFmtId="0" fontId="32" fillId="0" borderId="1" xfId="36" applyFont="1" applyBorder="1" applyAlignment="1">
      <alignment horizontal="left" wrapText="1"/>
    </xf>
    <xf numFmtId="0" fontId="26" fillId="0" borderId="1" xfId="39" applyFont="1" applyBorder="1" applyAlignment="1">
      <alignment horizontal="center" vertical="center" wrapText="1"/>
    </xf>
    <xf numFmtId="0" fontId="21" fillId="0" borderId="1" xfId="39" applyFont="1" applyBorder="1" applyAlignment="1">
      <alignment horizontal="left" vertical="center" wrapText="1"/>
    </xf>
    <xf numFmtId="0" fontId="41" fillId="0" borderId="1" xfId="39" applyFont="1" applyBorder="1" applyAlignment="1">
      <alignment horizontal="left" vertical="center" wrapText="1"/>
    </xf>
    <xf numFmtId="0" fontId="22" fillId="0" borderId="1" xfId="39" applyFont="1" applyBorder="1" applyAlignment="1">
      <alignment horizontal="left" vertical="center" wrapText="1"/>
    </xf>
    <xf numFmtId="0" fontId="23" fillId="0" borderId="1" xfId="39" applyFont="1" applyBorder="1" applyAlignment="1">
      <alignment horizontal="left" vertical="center" wrapText="1"/>
    </xf>
    <xf numFmtId="0" fontId="23" fillId="0" borderId="1" xfId="39" applyFont="1" applyBorder="1" applyAlignment="1">
      <alignment horizontal="right" vertical="center" wrapText="1"/>
    </xf>
    <xf numFmtId="0" fontId="23" fillId="0" borderId="11" xfId="39" applyFont="1" applyBorder="1" applyAlignment="1">
      <alignment horizontal="center" wrapText="1"/>
    </xf>
    <xf numFmtId="0" fontId="25" fillId="0" borderId="12" xfId="39" applyFont="1" applyBorder="1" applyAlignment="1">
      <alignment horizontal="center" vertical="top" wrapText="1"/>
    </xf>
    <xf numFmtId="0" fontId="40" fillId="0" borderId="11" xfId="39" applyFont="1" applyBorder="1" applyAlignment="1">
      <alignment horizontal="center" wrapText="1"/>
    </xf>
    <xf numFmtId="0" fontId="34" fillId="0" borderId="1" xfId="39" applyFont="1" applyBorder="1" applyAlignment="1">
      <alignment horizontal="center" vertical="center" wrapText="1"/>
    </xf>
  </cellXfs>
  <cellStyles count="51">
    <cellStyle name="20% - Акцент1 2" xfId="1"/>
    <cellStyle name="20% - Акцент2 2" xfId="2"/>
    <cellStyle name="20% - Акцент3 2" xfId="3"/>
    <cellStyle name="20% - Акцент4 2" xfId="4"/>
    <cellStyle name="20% - Акцент5 2" xfId="5"/>
    <cellStyle name="20% - Акцент6 2" xfId="6"/>
    <cellStyle name="40% - Акцент1 2" xfId="7"/>
    <cellStyle name="40% - Акцент2 2" xfId="8"/>
    <cellStyle name="40% - Акцент3 2" xfId="9"/>
    <cellStyle name="40% - Акцент4 2" xfId="10"/>
    <cellStyle name="40% - Акцент5 2" xfId="11"/>
    <cellStyle name="40% - Акцент6 2" xfId="12"/>
    <cellStyle name="60% - Акцент1 2" xfId="13"/>
    <cellStyle name="60% - Акцент2 2" xfId="14"/>
    <cellStyle name="60% - Акцент3 2" xfId="15"/>
    <cellStyle name="60% - Акцент4 2" xfId="16"/>
    <cellStyle name="60% - Акцент5 2" xfId="17"/>
    <cellStyle name="60% - Акцент6 2" xfId="18"/>
    <cellStyle name="Акцент1 2" xfId="19"/>
    <cellStyle name="Акцент2 2" xfId="20"/>
    <cellStyle name="Акцент3 2" xfId="21"/>
    <cellStyle name="Акцент4 2" xfId="22"/>
    <cellStyle name="Акцент5 2" xfId="23"/>
    <cellStyle name="Акцент6 2" xfId="24"/>
    <cellStyle name="Ввод  2" xfId="25"/>
    <cellStyle name="Вывод 2" xfId="26"/>
    <cellStyle name="Вычисление 2" xfId="27"/>
    <cellStyle name="Заголовок 1 2" xfId="28"/>
    <cellStyle name="Заголовок 2 2" xfId="29"/>
    <cellStyle name="Заголовок 3 2" xfId="30"/>
    <cellStyle name="Заголовок 4 2" xfId="31"/>
    <cellStyle name="Итог 2" xfId="32"/>
    <cellStyle name="Контрольная ячейка 2" xfId="33"/>
    <cellStyle name="Название 2" xfId="34"/>
    <cellStyle name="Нейтральный 2" xfId="35"/>
    <cellStyle name="Обычный" xfId="0" builtinId="0"/>
    <cellStyle name="Обычный 2" xfId="36"/>
    <cellStyle name="Обычный 2 2" xfId="37"/>
    <cellStyle name="Обычный 2 3" xfId="38"/>
    <cellStyle name="Обычный 3" xfId="39"/>
    <cellStyle name="Обычный 3 2" xfId="40"/>
    <cellStyle name="Обычный 4" xfId="41"/>
    <cellStyle name="Обычный 5" xfId="42"/>
    <cellStyle name="Плохой 2" xfId="43"/>
    <cellStyle name="Пояснение 2" xfId="44"/>
    <cellStyle name="Примечание 2" xfId="45"/>
    <cellStyle name="Примечание 3" xfId="46"/>
    <cellStyle name="Связанная ячейка 2" xfId="47"/>
    <cellStyle name="Стиль 1" xfId="48"/>
    <cellStyle name="Текст предупреждения 2" xfId="49"/>
    <cellStyle name="Хороший 2" xfId="5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1"/>
  <sheetViews>
    <sheetView workbookViewId="0">
      <selection activeCell="J20" sqref="J20"/>
    </sheetView>
  </sheetViews>
  <sheetFormatPr defaultRowHeight="15" x14ac:dyDescent="0.25"/>
  <cols>
    <col min="1" max="1" width="5.42578125" customWidth="1"/>
    <col min="2" max="2" width="14.140625" customWidth="1"/>
    <col min="3" max="3" width="48.85546875" customWidth="1"/>
    <col min="4" max="4" width="10.85546875" customWidth="1"/>
    <col min="5" max="5" width="11" customWidth="1"/>
    <col min="6" max="6" width="13" customWidth="1"/>
    <col min="7" max="7" width="12" customWidth="1"/>
  </cols>
  <sheetData>
    <row r="1" spans="1:7" x14ac:dyDescent="0.25">
      <c r="A1" s="1"/>
      <c r="B1" s="1"/>
      <c r="C1" s="1"/>
      <c r="D1" s="1"/>
      <c r="E1" s="1"/>
      <c r="F1" s="1"/>
      <c r="G1" s="1"/>
    </row>
    <row r="2" spans="1:7" x14ac:dyDescent="0.25">
      <c r="A2" s="115"/>
      <c r="B2" s="115"/>
      <c r="C2" s="115"/>
      <c r="D2" s="115"/>
      <c r="E2" s="115"/>
      <c r="F2" s="115"/>
      <c r="G2" s="115"/>
    </row>
    <row r="3" spans="1:7" ht="24.75" customHeight="1" x14ac:dyDescent="0.25">
      <c r="A3" s="116" t="s">
        <v>0</v>
      </c>
      <c r="B3" s="116"/>
      <c r="C3" s="116"/>
      <c r="D3" s="3"/>
      <c r="E3" s="3"/>
      <c r="F3" s="3"/>
      <c r="G3" s="3"/>
    </row>
    <row r="4" spans="1:7" ht="23.25" customHeight="1" x14ac:dyDescent="0.25">
      <c r="A4" s="117" t="s">
        <v>1</v>
      </c>
      <c r="B4" s="117"/>
      <c r="C4" s="117"/>
      <c r="D4" s="4">
        <f>G21</f>
        <v>1904.8710000000001</v>
      </c>
      <c r="E4" s="102" t="s">
        <v>2</v>
      </c>
      <c r="F4" s="3"/>
      <c r="G4" s="3"/>
    </row>
    <row r="5" spans="1:7" ht="29.25" customHeight="1" x14ac:dyDescent="0.25">
      <c r="A5" s="118" t="s">
        <v>82</v>
      </c>
      <c r="B5" s="118"/>
      <c r="C5" s="118"/>
      <c r="D5" s="118"/>
      <c r="E5" s="118"/>
      <c r="F5" s="118"/>
      <c r="G5" s="118"/>
    </row>
    <row r="6" spans="1:7" x14ac:dyDescent="0.25">
      <c r="A6" s="119" t="s">
        <v>3</v>
      </c>
      <c r="B6" s="119"/>
      <c r="C6" s="119"/>
      <c r="D6" s="119"/>
      <c r="E6" s="119"/>
      <c r="F6" s="119"/>
      <c r="G6" s="119"/>
    </row>
    <row r="7" spans="1:7" x14ac:dyDescent="0.25">
      <c r="A7" s="1"/>
      <c r="B7" s="1"/>
      <c r="C7" s="1"/>
      <c r="D7" s="1"/>
      <c r="E7" s="1"/>
      <c r="F7" s="1"/>
      <c r="G7" s="1"/>
    </row>
    <row r="8" spans="1:7" ht="15.75" x14ac:dyDescent="0.25">
      <c r="A8" s="112" t="s">
        <v>4</v>
      </c>
      <c r="B8" s="112"/>
      <c r="C8" s="112"/>
      <c r="D8" s="112"/>
      <c r="E8" s="112"/>
      <c r="F8" s="112"/>
      <c r="G8" s="112"/>
    </row>
    <row r="9" spans="1:7" ht="15.75" x14ac:dyDescent="0.25">
      <c r="A9" s="112" t="s">
        <v>5</v>
      </c>
      <c r="B9" s="112"/>
      <c r="C9" s="112"/>
      <c r="D9" s="112"/>
      <c r="E9" s="112"/>
      <c r="F9" s="112"/>
      <c r="G9" s="112"/>
    </row>
    <row r="10" spans="1:7" ht="15.75" x14ac:dyDescent="0.25">
      <c r="A10" s="112" t="s">
        <v>6</v>
      </c>
      <c r="B10" s="112"/>
      <c r="C10" s="112"/>
      <c r="D10" s="112"/>
      <c r="E10" s="112"/>
      <c r="F10" s="112"/>
      <c r="G10" s="112"/>
    </row>
    <row r="11" spans="1:7" x14ac:dyDescent="0.25">
      <c r="A11" s="113" t="s">
        <v>7</v>
      </c>
      <c r="B11" s="113"/>
      <c r="C11" s="103" t="s">
        <v>57</v>
      </c>
      <c r="D11" s="103"/>
      <c r="E11" s="103"/>
      <c r="F11" s="103"/>
      <c r="G11" s="103"/>
    </row>
    <row r="12" spans="1:7" x14ac:dyDescent="0.25">
      <c r="A12" s="113" t="s">
        <v>8</v>
      </c>
      <c r="B12" s="113"/>
      <c r="C12" s="113" t="s">
        <v>9</v>
      </c>
      <c r="D12" s="113"/>
      <c r="E12" s="113"/>
      <c r="F12" s="113"/>
      <c r="G12" s="113"/>
    </row>
    <row r="13" spans="1:7" ht="28.15" customHeight="1" x14ac:dyDescent="0.25">
      <c r="A13" s="103"/>
      <c r="B13" s="103"/>
      <c r="C13" s="114" t="s">
        <v>110</v>
      </c>
      <c r="D13" s="113"/>
      <c r="E13" s="113"/>
      <c r="F13" s="113"/>
      <c r="G13" s="113"/>
    </row>
    <row r="14" spans="1:7" ht="51" x14ac:dyDescent="0.25">
      <c r="A14" s="6" t="s">
        <v>10</v>
      </c>
      <c r="B14" s="7" t="s">
        <v>11</v>
      </c>
      <c r="C14" s="6" t="s">
        <v>12</v>
      </c>
      <c r="D14" s="6" t="s">
        <v>13</v>
      </c>
      <c r="E14" s="6" t="s">
        <v>14</v>
      </c>
      <c r="F14" s="6" t="s">
        <v>15</v>
      </c>
      <c r="G14" s="6" t="s">
        <v>16</v>
      </c>
    </row>
    <row r="15" spans="1:7" x14ac:dyDescent="0.25">
      <c r="A15" s="8">
        <v>1</v>
      </c>
      <c r="B15" s="8">
        <v>2</v>
      </c>
      <c r="C15" s="8">
        <v>3</v>
      </c>
      <c r="D15" s="8">
        <v>4</v>
      </c>
      <c r="E15" s="8">
        <v>5</v>
      </c>
      <c r="F15" s="8">
        <v>6</v>
      </c>
      <c r="G15" s="8">
        <v>7</v>
      </c>
    </row>
    <row r="16" spans="1:7" ht="38.25" x14ac:dyDescent="0.25">
      <c r="A16" s="8">
        <v>1</v>
      </c>
      <c r="B16" s="13" t="s">
        <v>37</v>
      </c>
      <c r="C16" s="28" t="s">
        <v>38</v>
      </c>
      <c r="D16" s="29" t="s">
        <v>39</v>
      </c>
      <c r="E16" s="16">
        <v>28</v>
      </c>
      <c r="F16" s="30">
        <v>3896.71</v>
      </c>
      <c r="G16" s="18">
        <f t="shared" ref="G16:G19" si="0">ROUND(E16*F16,0)</f>
        <v>109108</v>
      </c>
    </row>
    <row r="17" spans="1:7" ht="41.25" customHeight="1" x14ac:dyDescent="0.25">
      <c r="A17" s="12">
        <v>2</v>
      </c>
      <c r="B17" s="13" t="s">
        <v>17</v>
      </c>
      <c r="C17" s="14" t="s">
        <v>18</v>
      </c>
      <c r="D17" s="15" t="s">
        <v>19</v>
      </c>
      <c r="E17" s="16">
        <f>ROUND(E18*1000*0.3/1000,3)</f>
        <v>0.84</v>
      </c>
      <c r="F17" s="17">
        <v>26124.55</v>
      </c>
      <c r="G17" s="18">
        <f t="shared" si="0"/>
        <v>21945</v>
      </c>
    </row>
    <row r="18" spans="1:7" ht="41.25" customHeight="1" x14ac:dyDescent="0.25">
      <c r="A18" s="12">
        <v>3</v>
      </c>
      <c r="B18" s="13" t="s">
        <v>20</v>
      </c>
      <c r="C18" s="14" t="s">
        <v>21</v>
      </c>
      <c r="D18" s="15" t="s">
        <v>22</v>
      </c>
      <c r="E18" s="16">
        <v>2.8</v>
      </c>
      <c r="F18" s="17">
        <v>525010.96</v>
      </c>
      <c r="G18" s="18">
        <f t="shared" si="0"/>
        <v>1470031</v>
      </c>
    </row>
    <row r="19" spans="1:7" ht="41.25" customHeight="1" x14ac:dyDescent="0.25">
      <c r="A19" s="12">
        <v>4</v>
      </c>
      <c r="B19" s="13" t="s">
        <v>23</v>
      </c>
      <c r="C19" s="14" t="s">
        <v>24</v>
      </c>
      <c r="D19" s="15" t="s">
        <v>22</v>
      </c>
      <c r="E19" s="16">
        <v>2.8</v>
      </c>
      <c r="F19" s="19">
        <v>108495.24</v>
      </c>
      <c r="G19" s="18">
        <f t="shared" si="0"/>
        <v>303787</v>
      </c>
    </row>
    <row r="20" spans="1:7" ht="27" customHeight="1" x14ac:dyDescent="0.25">
      <c r="A20" s="1"/>
      <c r="B20" s="1"/>
      <c r="C20" s="20" t="s">
        <v>25</v>
      </c>
      <c r="D20" s="1"/>
      <c r="E20" s="1"/>
      <c r="F20" s="1"/>
      <c r="G20" s="21">
        <f>G16+G17+G18+G19</f>
        <v>1904871</v>
      </c>
    </row>
    <row r="21" spans="1:7" ht="24" customHeight="1" x14ac:dyDescent="0.25">
      <c r="A21" s="1"/>
      <c r="B21" s="1"/>
      <c r="C21" s="20" t="s">
        <v>26</v>
      </c>
      <c r="D21" s="1"/>
      <c r="E21" s="1"/>
      <c r="F21" s="1"/>
      <c r="G21" s="22">
        <f>ROUND(G20/1000,3)</f>
        <v>1904.8710000000001</v>
      </c>
    </row>
    <row r="22" spans="1:7" ht="30.75" customHeight="1" x14ac:dyDescent="0.25">
      <c r="A22" s="1"/>
      <c r="B22" s="1"/>
      <c r="C22" s="1" t="s">
        <v>27</v>
      </c>
      <c r="D22" s="1"/>
      <c r="E22" s="1"/>
      <c r="F22" s="1"/>
      <c r="G22" s="23">
        <f>ROUND(G21*20/120,3)</f>
        <v>317.47899999999998</v>
      </c>
    </row>
    <row r="23" spans="1:7" x14ac:dyDescent="0.25">
      <c r="A23" s="1"/>
      <c r="B23" s="1"/>
      <c r="C23" s="1"/>
      <c r="D23" s="1"/>
      <c r="E23" s="1"/>
      <c r="F23" s="1"/>
      <c r="G23" s="1"/>
    </row>
    <row r="24" spans="1:7" x14ac:dyDescent="0.25">
      <c r="A24" s="1"/>
      <c r="B24" s="1"/>
      <c r="C24" s="1"/>
      <c r="D24" s="1"/>
      <c r="E24" s="1"/>
      <c r="F24" s="1"/>
      <c r="G24" s="1"/>
    </row>
    <row r="25" spans="1:7" x14ac:dyDescent="0.25">
      <c r="A25" s="1"/>
      <c r="B25" s="1"/>
      <c r="C25" s="1"/>
      <c r="D25" s="1"/>
      <c r="E25" s="1"/>
      <c r="F25" s="1"/>
      <c r="G25" s="1"/>
    </row>
    <row r="26" spans="1:7" x14ac:dyDescent="0.25">
      <c r="A26" s="1"/>
      <c r="B26" s="1"/>
      <c r="C26" s="1"/>
      <c r="D26" s="1"/>
      <c r="E26" s="1"/>
      <c r="F26" s="1"/>
      <c r="G26" s="1"/>
    </row>
    <row r="27" spans="1:7" ht="15.75" x14ac:dyDescent="0.25">
      <c r="A27" s="1"/>
      <c r="B27" s="110" t="s">
        <v>28</v>
      </c>
      <c r="C27" s="110"/>
      <c r="D27" s="110"/>
      <c r="E27" s="110"/>
      <c r="F27" s="24"/>
      <c r="G27" s="24"/>
    </row>
    <row r="28" spans="1:7" ht="33.75" customHeight="1" x14ac:dyDescent="0.25">
      <c r="A28" s="1"/>
      <c r="B28" s="111" t="s">
        <v>29</v>
      </c>
      <c r="C28" s="111"/>
      <c r="D28" s="111"/>
      <c r="E28" s="111"/>
      <c r="F28" s="111"/>
      <c r="G28" s="111"/>
    </row>
    <row r="29" spans="1:7" x14ac:dyDescent="0.25">
      <c r="A29" s="1"/>
      <c r="B29" s="25"/>
      <c r="C29" s="25"/>
      <c r="D29" s="25"/>
      <c r="E29" s="25"/>
      <c r="F29" s="25"/>
      <c r="G29" s="25"/>
    </row>
    <row r="30" spans="1:7" ht="15.75" x14ac:dyDescent="0.25">
      <c r="A30" s="1"/>
      <c r="B30" s="24" t="s">
        <v>58</v>
      </c>
      <c r="C30" s="25"/>
      <c r="D30" s="25"/>
      <c r="E30" s="25"/>
      <c r="F30" s="25"/>
      <c r="G30" s="25"/>
    </row>
    <row r="31" spans="1:7" ht="15.75" x14ac:dyDescent="0.25">
      <c r="A31" s="1"/>
      <c r="B31" s="26"/>
      <c r="C31" s="26"/>
      <c r="D31" s="26"/>
      <c r="E31" s="26"/>
      <c r="F31" s="26"/>
      <c r="G31" s="26"/>
    </row>
  </sheetData>
  <mergeCells count="14">
    <mergeCell ref="A8:G8"/>
    <mergeCell ref="A2:G2"/>
    <mergeCell ref="A3:C3"/>
    <mergeCell ref="A4:C4"/>
    <mergeCell ref="A5:G5"/>
    <mergeCell ref="A6:G6"/>
    <mergeCell ref="B27:E27"/>
    <mergeCell ref="B28:G28"/>
    <mergeCell ref="A9:G9"/>
    <mergeCell ref="A10:G10"/>
    <mergeCell ref="A11:B11"/>
    <mergeCell ref="A12:B12"/>
    <mergeCell ref="C12:G12"/>
    <mergeCell ref="C13:G13"/>
  </mergeCells>
  <pageMargins left="0.7" right="0.7" top="0.75" bottom="0.75" header="0.5" footer="0.5"/>
  <pageSetup paperSize="9" scale="75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0"/>
  <sheetViews>
    <sheetView topLeftCell="A5" workbookViewId="0">
      <selection sqref="A1:G31"/>
    </sheetView>
  </sheetViews>
  <sheetFormatPr defaultRowHeight="15" x14ac:dyDescent="0.25"/>
  <cols>
    <col min="1" max="1" width="5.42578125" customWidth="1"/>
    <col min="2" max="2" width="14.140625" customWidth="1"/>
    <col min="3" max="3" width="48.85546875" customWidth="1"/>
    <col min="4" max="4" width="10.85546875" customWidth="1"/>
    <col min="5" max="5" width="11" customWidth="1"/>
    <col min="6" max="6" width="13" customWidth="1"/>
    <col min="7" max="7" width="12" customWidth="1"/>
  </cols>
  <sheetData>
    <row r="1" spans="1:7" x14ac:dyDescent="0.25">
      <c r="A1" s="1"/>
      <c r="B1" s="1"/>
      <c r="C1" s="1"/>
      <c r="D1" s="1"/>
      <c r="E1" s="1"/>
      <c r="F1" s="1"/>
      <c r="G1" s="1"/>
    </row>
    <row r="2" spans="1:7" x14ac:dyDescent="0.25">
      <c r="A2" s="115"/>
      <c r="B2" s="115"/>
      <c r="C2" s="115"/>
      <c r="D2" s="115"/>
      <c r="E2" s="115"/>
      <c r="F2" s="115"/>
      <c r="G2" s="115"/>
    </row>
    <row r="3" spans="1:7" ht="24.75" customHeight="1" x14ac:dyDescent="0.25">
      <c r="A3" s="116" t="s">
        <v>0</v>
      </c>
      <c r="B3" s="116"/>
      <c r="C3" s="116"/>
      <c r="D3" s="3"/>
      <c r="E3" s="3"/>
      <c r="F3" s="3"/>
      <c r="G3" s="3"/>
    </row>
    <row r="4" spans="1:7" ht="23.25" customHeight="1" x14ac:dyDescent="0.25">
      <c r="A4" s="117" t="s">
        <v>1</v>
      </c>
      <c r="B4" s="117"/>
      <c r="C4" s="117"/>
      <c r="D4" s="4">
        <f>G20</f>
        <v>234.64500000000001</v>
      </c>
      <c r="E4" s="45" t="s">
        <v>2</v>
      </c>
      <c r="F4" s="3"/>
      <c r="G4" s="3"/>
    </row>
    <row r="5" spans="1:7" ht="29.25" customHeight="1" x14ac:dyDescent="0.25">
      <c r="A5" s="118" t="s">
        <v>84</v>
      </c>
      <c r="B5" s="118"/>
      <c r="C5" s="118"/>
      <c r="D5" s="118"/>
      <c r="E5" s="118"/>
      <c r="F5" s="118"/>
      <c r="G5" s="118"/>
    </row>
    <row r="6" spans="1:7" x14ac:dyDescent="0.25">
      <c r="A6" s="119" t="s">
        <v>3</v>
      </c>
      <c r="B6" s="119"/>
      <c r="C6" s="119"/>
      <c r="D6" s="119"/>
      <c r="E6" s="119"/>
      <c r="F6" s="119"/>
      <c r="G6" s="119"/>
    </row>
    <row r="7" spans="1:7" x14ac:dyDescent="0.25">
      <c r="A7" s="1"/>
      <c r="B7" s="1"/>
      <c r="C7" s="1"/>
      <c r="D7" s="1"/>
      <c r="E7" s="1"/>
      <c r="F7" s="1"/>
      <c r="G7" s="1"/>
    </row>
    <row r="8" spans="1:7" ht="15.75" x14ac:dyDescent="0.25">
      <c r="A8" s="112" t="s">
        <v>4</v>
      </c>
      <c r="B8" s="112"/>
      <c r="C8" s="112"/>
      <c r="D8" s="112"/>
      <c r="E8" s="112"/>
      <c r="F8" s="112"/>
      <c r="G8" s="112"/>
    </row>
    <row r="9" spans="1:7" ht="15.75" x14ac:dyDescent="0.25">
      <c r="A9" s="112" t="s">
        <v>5</v>
      </c>
      <c r="B9" s="112"/>
      <c r="C9" s="112"/>
      <c r="D9" s="112"/>
      <c r="E9" s="112"/>
      <c r="F9" s="112"/>
      <c r="G9" s="112"/>
    </row>
    <row r="10" spans="1:7" ht="15.75" x14ac:dyDescent="0.25">
      <c r="A10" s="112" t="s">
        <v>6</v>
      </c>
      <c r="B10" s="112"/>
      <c r="C10" s="112"/>
      <c r="D10" s="112"/>
      <c r="E10" s="112"/>
      <c r="F10" s="112"/>
      <c r="G10" s="112"/>
    </row>
    <row r="11" spans="1:7" x14ac:dyDescent="0.25">
      <c r="A11" s="113" t="s">
        <v>7</v>
      </c>
      <c r="B11" s="113"/>
      <c r="C11" s="46" t="s">
        <v>57</v>
      </c>
      <c r="D11" s="46"/>
      <c r="E11" s="46"/>
      <c r="F11" s="46"/>
      <c r="G11" s="46"/>
    </row>
    <row r="12" spans="1:7" x14ac:dyDescent="0.25">
      <c r="A12" s="113" t="s">
        <v>8</v>
      </c>
      <c r="B12" s="113"/>
      <c r="C12" s="113" t="s">
        <v>9</v>
      </c>
      <c r="D12" s="113"/>
      <c r="E12" s="113"/>
      <c r="F12" s="113"/>
      <c r="G12" s="113"/>
    </row>
    <row r="13" spans="1:7" ht="15" customHeight="1" x14ac:dyDescent="0.25">
      <c r="A13" s="46"/>
      <c r="B13" s="46"/>
      <c r="C13" s="114" t="s">
        <v>110</v>
      </c>
      <c r="D13" s="113"/>
      <c r="E13" s="113"/>
      <c r="F13" s="113"/>
      <c r="G13" s="113"/>
    </row>
    <row r="14" spans="1:7" ht="51" x14ac:dyDescent="0.25">
      <c r="A14" s="6" t="s">
        <v>10</v>
      </c>
      <c r="B14" s="7" t="s">
        <v>11</v>
      </c>
      <c r="C14" s="6" t="s">
        <v>12</v>
      </c>
      <c r="D14" s="6" t="s">
        <v>13</v>
      </c>
      <c r="E14" s="6" t="s">
        <v>14</v>
      </c>
      <c r="F14" s="6" t="s">
        <v>15</v>
      </c>
      <c r="G14" s="6" t="s">
        <v>16</v>
      </c>
    </row>
    <row r="15" spans="1:7" x14ac:dyDescent="0.25">
      <c r="A15" s="8">
        <v>1</v>
      </c>
      <c r="B15" s="9">
        <v>2</v>
      </c>
      <c r="C15" s="10">
        <v>3</v>
      </c>
      <c r="D15" s="10">
        <v>4</v>
      </c>
      <c r="E15" s="10">
        <v>5</v>
      </c>
      <c r="F15" s="8">
        <v>6</v>
      </c>
      <c r="G15" s="11">
        <v>7</v>
      </c>
    </row>
    <row r="16" spans="1:7" ht="41.25" customHeight="1" x14ac:dyDescent="0.25">
      <c r="A16" s="12">
        <v>1</v>
      </c>
      <c r="B16" s="13" t="s">
        <v>17</v>
      </c>
      <c r="C16" s="14" t="s">
        <v>18</v>
      </c>
      <c r="D16" s="15" t="s">
        <v>19</v>
      </c>
      <c r="E16" s="16">
        <f>ROUND(E17*1000*0.7/1000,3)</f>
        <v>0.252</v>
      </c>
      <c r="F16" s="17">
        <v>26124.55</v>
      </c>
      <c r="G16" s="18">
        <f t="shared" ref="G16:G18" si="0">ROUND(E16*F16,0)</f>
        <v>6583</v>
      </c>
    </row>
    <row r="17" spans="1:7" ht="43.5" customHeight="1" x14ac:dyDescent="0.25">
      <c r="A17" s="12">
        <v>2</v>
      </c>
      <c r="B17" s="13" t="s">
        <v>20</v>
      </c>
      <c r="C17" s="14" t="s">
        <v>21</v>
      </c>
      <c r="D17" s="15" t="s">
        <v>22</v>
      </c>
      <c r="E17" s="16">
        <v>0.36</v>
      </c>
      <c r="F17" s="17">
        <v>525010.96</v>
      </c>
      <c r="G17" s="18">
        <f t="shared" si="0"/>
        <v>189004</v>
      </c>
    </row>
    <row r="18" spans="1:7" ht="47.25" customHeight="1" x14ac:dyDescent="0.25">
      <c r="A18" s="12">
        <v>3</v>
      </c>
      <c r="B18" s="13" t="s">
        <v>23</v>
      </c>
      <c r="C18" s="14" t="s">
        <v>24</v>
      </c>
      <c r="D18" s="15" t="s">
        <v>22</v>
      </c>
      <c r="E18" s="16">
        <v>0.36</v>
      </c>
      <c r="F18" s="19">
        <v>108495.24</v>
      </c>
      <c r="G18" s="18">
        <f t="shared" si="0"/>
        <v>39058</v>
      </c>
    </row>
    <row r="19" spans="1:7" ht="27" customHeight="1" x14ac:dyDescent="0.25">
      <c r="A19" s="1"/>
      <c r="B19" s="1"/>
      <c r="C19" s="20" t="s">
        <v>25</v>
      </c>
      <c r="D19" s="1"/>
      <c r="E19" s="1"/>
      <c r="F19" s="1"/>
      <c r="G19" s="21">
        <f>G16+G17+G18</f>
        <v>234645</v>
      </c>
    </row>
    <row r="20" spans="1:7" ht="24" customHeight="1" x14ac:dyDescent="0.25">
      <c r="A20" s="1"/>
      <c r="B20" s="1"/>
      <c r="C20" s="20" t="s">
        <v>26</v>
      </c>
      <c r="D20" s="1"/>
      <c r="E20" s="1"/>
      <c r="F20" s="1"/>
      <c r="G20" s="22">
        <f>ROUND(G19/1000,3)</f>
        <v>234.64500000000001</v>
      </c>
    </row>
    <row r="21" spans="1:7" ht="30.75" customHeight="1" x14ac:dyDescent="0.25">
      <c r="A21" s="1"/>
      <c r="B21" s="1"/>
      <c r="C21" s="1" t="s">
        <v>27</v>
      </c>
      <c r="D21" s="1"/>
      <c r="E21" s="1"/>
      <c r="F21" s="1"/>
      <c r="G21" s="23">
        <f>ROUND(G20*20/120,3)</f>
        <v>39.107999999999997</v>
      </c>
    </row>
    <row r="22" spans="1:7" x14ac:dyDescent="0.25">
      <c r="A22" s="1"/>
      <c r="B22" s="1"/>
      <c r="C22" s="1"/>
      <c r="D22" s="1"/>
      <c r="E22" s="1"/>
      <c r="F22" s="1"/>
      <c r="G22" s="1"/>
    </row>
    <row r="23" spans="1:7" x14ac:dyDescent="0.25">
      <c r="A23" s="1"/>
      <c r="B23" s="1"/>
      <c r="C23" s="1"/>
      <c r="D23" s="1"/>
      <c r="E23" s="1"/>
      <c r="F23" s="1"/>
      <c r="G23" s="1"/>
    </row>
    <row r="24" spans="1:7" x14ac:dyDescent="0.25">
      <c r="A24" s="1"/>
      <c r="B24" s="1"/>
      <c r="C24" s="1"/>
      <c r="D24" s="1"/>
      <c r="E24" s="1"/>
      <c r="F24" s="1"/>
      <c r="G24" s="1"/>
    </row>
    <row r="25" spans="1:7" x14ac:dyDescent="0.25">
      <c r="A25" s="1"/>
      <c r="B25" s="1"/>
      <c r="C25" s="1"/>
      <c r="D25" s="1"/>
      <c r="E25" s="1"/>
      <c r="F25" s="1"/>
      <c r="G25" s="1"/>
    </row>
    <row r="26" spans="1:7" ht="15.75" x14ac:dyDescent="0.25">
      <c r="A26" s="1"/>
      <c r="B26" s="110" t="s">
        <v>28</v>
      </c>
      <c r="C26" s="110"/>
      <c r="D26" s="110"/>
      <c r="E26" s="110"/>
      <c r="F26" s="24"/>
      <c r="G26" s="24"/>
    </row>
    <row r="27" spans="1:7" ht="33.6" customHeight="1" x14ac:dyDescent="0.25">
      <c r="A27" s="1"/>
      <c r="B27" s="111" t="s">
        <v>29</v>
      </c>
      <c r="C27" s="111"/>
      <c r="D27" s="111"/>
      <c r="E27" s="111"/>
      <c r="F27" s="111"/>
      <c r="G27" s="111"/>
    </row>
    <row r="28" spans="1:7" x14ac:dyDescent="0.25">
      <c r="A28" s="1"/>
      <c r="B28" s="25"/>
      <c r="C28" s="25"/>
      <c r="D28" s="25"/>
      <c r="E28" s="25"/>
      <c r="F28" s="25"/>
      <c r="G28" s="25"/>
    </row>
    <row r="29" spans="1:7" ht="15.75" x14ac:dyDescent="0.25">
      <c r="A29" s="1"/>
      <c r="B29" s="24" t="s">
        <v>58</v>
      </c>
      <c r="C29" s="25"/>
      <c r="D29" s="25"/>
      <c r="E29" s="25"/>
      <c r="F29" s="25"/>
      <c r="G29" s="25"/>
    </row>
    <row r="30" spans="1:7" ht="15.75" x14ac:dyDescent="0.25">
      <c r="A30" s="1"/>
      <c r="B30" s="26"/>
      <c r="C30" s="26"/>
      <c r="D30" s="26"/>
      <c r="E30" s="26"/>
      <c r="F30" s="26"/>
      <c r="G30" s="26"/>
    </row>
  </sheetData>
  <mergeCells count="14">
    <mergeCell ref="B26:E26"/>
    <mergeCell ref="B27:G27"/>
    <mergeCell ref="A9:G9"/>
    <mergeCell ref="A10:G10"/>
    <mergeCell ref="A11:B11"/>
    <mergeCell ref="A12:B12"/>
    <mergeCell ref="C12:G12"/>
    <mergeCell ref="C13:G13"/>
    <mergeCell ref="A8:G8"/>
    <mergeCell ref="A2:G2"/>
    <mergeCell ref="A3:C3"/>
    <mergeCell ref="A4:C4"/>
    <mergeCell ref="A5:G5"/>
    <mergeCell ref="A6:G6"/>
  </mergeCells>
  <pageMargins left="0.7" right="0.7" top="0.75" bottom="0.75" header="0.5" footer="0.5"/>
  <pageSetup paperSize="9" scale="75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0"/>
  <sheetViews>
    <sheetView topLeftCell="A5" workbookViewId="0">
      <selection sqref="A1:G31"/>
    </sheetView>
  </sheetViews>
  <sheetFormatPr defaultRowHeight="15" x14ac:dyDescent="0.25"/>
  <cols>
    <col min="1" max="1" width="5.42578125" customWidth="1"/>
    <col min="2" max="2" width="14.140625" customWidth="1"/>
    <col min="3" max="3" width="48.85546875" customWidth="1"/>
    <col min="4" max="4" width="10.85546875" customWidth="1"/>
    <col min="5" max="5" width="11" customWidth="1"/>
    <col min="6" max="6" width="13" customWidth="1"/>
    <col min="7" max="7" width="12" customWidth="1"/>
  </cols>
  <sheetData>
    <row r="1" spans="1:7" x14ac:dyDescent="0.25">
      <c r="A1" s="1"/>
      <c r="B1" s="1"/>
      <c r="C1" s="1"/>
      <c r="D1" s="1"/>
      <c r="E1" s="1"/>
      <c r="F1" s="1"/>
      <c r="G1" s="1"/>
    </row>
    <row r="2" spans="1:7" x14ac:dyDescent="0.25">
      <c r="A2" s="115"/>
      <c r="B2" s="115"/>
      <c r="C2" s="115"/>
      <c r="D2" s="115"/>
      <c r="E2" s="115"/>
      <c r="F2" s="115"/>
      <c r="G2" s="115"/>
    </row>
    <row r="3" spans="1:7" ht="24.75" customHeight="1" x14ac:dyDescent="0.25">
      <c r="A3" s="116" t="s">
        <v>0</v>
      </c>
      <c r="B3" s="116"/>
      <c r="C3" s="116"/>
      <c r="D3" s="3"/>
      <c r="E3" s="3"/>
      <c r="F3" s="3"/>
      <c r="G3" s="3"/>
    </row>
    <row r="4" spans="1:7" ht="23.25" customHeight="1" x14ac:dyDescent="0.25">
      <c r="A4" s="117" t="s">
        <v>1</v>
      </c>
      <c r="B4" s="117"/>
      <c r="C4" s="117"/>
      <c r="D4" s="4">
        <f>G20</f>
        <v>396.30099999999999</v>
      </c>
      <c r="E4" s="57" t="s">
        <v>2</v>
      </c>
      <c r="F4" s="3"/>
      <c r="G4" s="3"/>
    </row>
    <row r="5" spans="1:7" ht="29.25" customHeight="1" x14ac:dyDescent="0.25">
      <c r="A5" s="118" t="s">
        <v>71</v>
      </c>
      <c r="B5" s="118"/>
      <c r="C5" s="118"/>
      <c r="D5" s="118"/>
      <c r="E5" s="118"/>
      <c r="F5" s="118"/>
      <c r="G5" s="118"/>
    </row>
    <row r="6" spans="1:7" x14ac:dyDescent="0.25">
      <c r="A6" s="119" t="s">
        <v>3</v>
      </c>
      <c r="B6" s="119"/>
      <c r="C6" s="119"/>
      <c r="D6" s="119"/>
      <c r="E6" s="119"/>
      <c r="F6" s="119"/>
      <c r="G6" s="119"/>
    </row>
    <row r="7" spans="1:7" x14ac:dyDescent="0.25">
      <c r="A7" s="1"/>
      <c r="B7" s="1"/>
      <c r="C7" s="1"/>
      <c r="D7" s="1"/>
      <c r="E7" s="1"/>
      <c r="F7" s="1"/>
      <c r="G7" s="1"/>
    </row>
    <row r="8" spans="1:7" ht="15.75" x14ac:dyDescent="0.25">
      <c r="A8" s="112" t="s">
        <v>4</v>
      </c>
      <c r="B8" s="112"/>
      <c r="C8" s="112"/>
      <c r="D8" s="112"/>
      <c r="E8" s="112"/>
      <c r="F8" s="112"/>
      <c r="G8" s="112"/>
    </row>
    <row r="9" spans="1:7" ht="15.75" x14ac:dyDescent="0.25">
      <c r="A9" s="112" t="s">
        <v>5</v>
      </c>
      <c r="B9" s="112"/>
      <c r="C9" s="112"/>
      <c r="D9" s="112"/>
      <c r="E9" s="112"/>
      <c r="F9" s="112"/>
      <c r="G9" s="112"/>
    </row>
    <row r="10" spans="1:7" ht="15.75" x14ac:dyDescent="0.25">
      <c r="A10" s="112" t="s">
        <v>6</v>
      </c>
      <c r="B10" s="112"/>
      <c r="C10" s="112"/>
      <c r="D10" s="112"/>
      <c r="E10" s="112"/>
      <c r="F10" s="112"/>
      <c r="G10" s="112"/>
    </row>
    <row r="11" spans="1:7" x14ac:dyDescent="0.25">
      <c r="A11" s="113" t="s">
        <v>7</v>
      </c>
      <c r="B11" s="113"/>
      <c r="C11" s="56" t="s">
        <v>57</v>
      </c>
      <c r="D11" s="56"/>
      <c r="E11" s="56"/>
      <c r="F11" s="56"/>
      <c r="G11" s="56"/>
    </row>
    <row r="12" spans="1:7" x14ac:dyDescent="0.25">
      <c r="A12" s="113" t="s">
        <v>8</v>
      </c>
      <c r="B12" s="113"/>
      <c r="C12" s="113" t="s">
        <v>9</v>
      </c>
      <c r="D12" s="113"/>
      <c r="E12" s="113"/>
      <c r="F12" s="113"/>
      <c r="G12" s="113"/>
    </row>
    <row r="13" spans="1:7" ht="15" customHeight="1" x14ac:dyDescent="0.25">
      <c r="A13" s="56"/>
      <c r="B13" s="56"/>
      <c r="C13" s="114" t="s">
        <v>110</v>
      </c>
      <c r="D13" s="113"/>
      <c r="E13" s="113"/>
      <c r="F13" s="113"/>
      <c r="G13" s="113"/>
    </row>
    <row r="14" spans="1:7" ht="51" x14ac:dyDescent="0.25">
      <c r="A14" s="6" t="s">
        <v>10</v>
      </c>
      <c r="B14" s="7" t="s">
        <v>11</v>
      </c>
      <c r="C14" s="6" t="s">
        <v>12</v>
      </c>
      <c r="D14" s="6" t="s">
        <v>13</v>
      </c>
      <c r="E14" s="6" t="s">
        <v>14</v>
      </c>
      <c r="F14" s="6" t="s">
        <v>15</v>
      </c>
      <c r="G14" s="6" t="s">
        <v>16</v>
      </c>
    </row>
    <row r="15" spans="1:7" x14ac:dyDescent="0.25">
      <c r="A15" s="8">
        <v>1</v>
      </c>
      <c r="B15" s="9">
        <v>2</v>
      </c>
      <c r="C15" s="10">
        <v>3</v>
      </c>
      <c r="D15" s="10">
        <v>4</v>
      </c>
      <c r="E15" s="10">
        <v>5</v>
      </c>
      <c r="F15" s="8">
        <v>6</v>
      </c>
      <c r="G15" s="11">
        <v>7</v>
      </c>
    </row>
    <row r="16" spans="1:7" ht="41.25" customHeight="1" x14ac:dyDescent="0.25">
      <c r="A16" s="12">
        <v>1</v>
      </c>
      <c r="B16" s="13" t="s">
        <v>17</v>
      </c>
      <c r="C16" s="14" t="s">
        <v>18</v>
      </c>
      <c r="D16" s="15" t="s">
        <v>19</v>
      </c>
      <c r="E16" s="16">
        <f>ROUND(E17*1000*0.7/1000,3)</f>
        <v>0.42599999999999999</v>
      </c>
      <c r="F16" s="17">
        <v>26124.55</v>
      </c>
      <c r="G16" s="18">
        <f t="shared" ref="G16:G18" si="0">ROUND(E16*F16,0)</f>
        <v>11129</v>
      </c>
    </row>
    <row r="17" spans="1:7" ht="43.5" customHeight="1" x14ac:dyDescent="0.25">
      <c r="A17" s="12">
        <v>2</v>
      </c>
      <c r="B17" s="13" t="s">
        <v>20</v>
      </c>
      <c r="C17" s="14" t="s">
        <v>21</v>
      </c>
      <c r="D17" s="15" t="s">
        <v>22</v>
      </c>
      <c r="E17" s="16">
        <v>0.60799999999999998</v>
      </c>
      <c r="F17" s="17">
        <v>525010.96</v>
      </c>
      <c r="G17" s="18">
        <f t="shared" si="0"/>
        <v>319207</v>
      </c>
    </row>
    <row r="18" spans="1:7" ht="47.25" customHeight="1" x14ac:dyDescent="0.25">
      <c r="A18" s="12">
        <v>3</v>
      </c>
      <c r="B18" s="13" t="s">
        <v>23</v>
      </c>
      <c r="C18" s="14" t="s">
        <v>24</v>
      </c>
      <c r="D18" s="15" t="s">
        <v>22</v>
      </c>
      <c r="E18" s="16">
        <v>0.60799999999999998</v>
      </c>
      <c r="F18" s="19">
        <v>108495.24</v>
      </c>
      <c r="G18" s="18">
        <f t="shared" si="0"/>
        <v>65965</v>
      </c>
    </row>
    <row r="19" spans="1:7" ht="27" customHeight="1" x14ac:dyDescent="0.25">
      <c r="A19" s="1"/>
      <c r="B19" s="1"/>
      <c r="C19" s="20" t="s">
        <v>25</v>
      </c>
      <c r="D19" s="1"/>
      <c r="E19" s="1"/>
      <c r="F19" s="1"/>
      <c r="G19" s="21">
        <f>G16+G17+G18</f>
        <v>396301</v>
      </c>
    </row>
    <row r="20" spans="1:7" ht="24" customHeight="1" x14ac:dyDescent="0.25">
      <c r="A20" s="1"/>
      <c r="B20" s="1"/>
      <c r="C20" s="20" t="s">
        <v>26</v>
      </c>
      <c r="D20" s="1"/>
      <c r="E20" s="1"/>
      <c r="F20" s="1"/>
      <c r="G20" s="22">
        <f>ROUND(G19/1000,3)</f>
        <v>396.30099999999999</v>
      </c>
    </row>
    <row r="21" spans="1:7" ht="30.75" customHeight="1" x14ac:dyDescent="0.25">
      <c r="A21" s="1"/>
      <c r="B21" s="1"/>
      <c r="C21" s="1" t="s">
        <v>27</v>
      </c>
      <c r="D21" s="1"/>
      <c r="E21" s="1"/>
      <c r="F21" s="1"/>
      <c r="G21" s="23">
        <f>ROUND(G20*20/120,3)</f>
        <v>66.05</v>
      </c>
    </row>
    <row r="22" spans="1:7" x14ac:dyDescent="0.25">
      <c r="A22" s="1"/>
      <c r="B22" s="1"/>
      <c r="C22" s="1"/>
      <c r="D22" s="1"/>
      <c r="E22" s="1"/>
      <c r="F22" s="1"/>
      <c r="G22" s="1"/>
    </row>
    <row r="23" spans="1:7" x14ac:dyDescent="0.25">
      <c r="A23" s="1"/>
      <c r="B23" s="1"/>
      <c r="C23" s="1"/>
      <c r="D23" s="1"/>
      <c r="E23" s="1"/>
      <c r="F23" s="1"/>
      <c r="G23" s="1"/>
    </row>
    <row r="24" spans="1:7" x14ac:dyDescent="0.25">
      <c r="A24" s="1"/>
      <c r="B24" s="1"/>
      <c r="C24" s="1"/>
      <c r="D24" s="1"/>
      <c r="E24" s="1"/>
      <c r="F24" s="1"/>
      <c r="G24" s="1"/>
    </row>
    <row r="25" spans="1:7" x14ac:dyDescent="0.25">
      <c r="A25" s="1"/>
      <c r="B25" s="1"/>
      <c r="C25" s="1"/>
      <c r="D25" s="1"/>
      <c r="E25" s="1"/>
      <c r="F25" s="1"/>
      <c r="G25" s="1"/>
    </row>
    <row r="26" spans="1:7" ht="15.75" x14ac:dyDescent="0.25">
      <c r="A26" s="1"/>
      <c r="B26" s="110" t="s">
        <v>28</v>
      </c>
      <c r="C26" s="110"/>
      <c r="D26" s="110"/>
      <c r="E26" s="110"/>
      <c r="F26" s="24"/>
      <c r="G26" s="24"/>
    </row>
    <row r="27" spans="1:7" ht="33.6" customHeight="1" x14ac:dyDescent="0.25">
      <c r="A27" s="1"/>
      <c r="B27" s="111" t="s">
        <v>29</v>
      </c>
      <c r="C27" s="111"/>
      <c r="D27" s="111"/>
      <c r="E27" s="111"/>
      <c r="F27" s="111"/>
      <c r="G27" s="111"/>
    </row>
    <row r="28" spans="1:7" x14ac:dyDescent="0.25">
      <c r="A28" s="1"/>
      <c r="B28" s="25"/>
      <c r="C28" s="25"/>
      <c r="D28" s="25"/>
      <c r="E28" s="25"/>
      <c r="F28" s="25"/>
      <c r="G28" s="25"/>
    </row>
    <row r="29" spans="1:7" ht="15.75" x14ac:dyDescent="0.25">
      <c r="A29" s="1"/>
      <c r="B29" s="24" t="s">
        <v>58</v>
      </c>
      <c r="C29" s="25"/>
      <c r="D29" s="25"/>
      <c r="E29" s="25"/>
      <c r="F29" s="25"/>
      <c r="G29" s="25"/>
    </row>
    <row r="30" spans="1:7" ht="15.75" x14ac:dyDescent="0.25">
      <c r="A30" s="1"/>
      <c r="B30" s="26"/>
      <c r="C30" s="26"/>
      <c r="D30" s="26"/>
      <c r="E30" s="26"/>
      <c r="F30" s="26"/>
      <c r="G30" s="26"/>
    </row>
  </sheetData>
  <mergeCells count="14">
    <mergeCell ref="B26:E26"/>
    <mergeCell ref="B27:G27"/>
    <mergeCell ref="A9:G9"/>
    <mergeCell ref="A10:G10"/>
    <mergeCell ref="A11:B11"/>
    <mergeCell ref="A12:B12"/>
    <mergeCell ref="C12:G12"/>
    <mergeCell ref="C13:G13"/>
    <mergeCell ref="A8:G8"/>
    <mergeCell ref="A2:G2"/>
    <mergeCell ref="A3:C3"/>
    <mergeCell ref="A4:C4"/>
    <mergeCell ref="A5:G5"/>
    <mergeCell ref="A6:G6"/>
  </mergeCells>
  <pageMargins left="0.7" right="0.7" top="0.75" bottom="0.75" header="0.5" footer="0.5"/>
  <pageSetup paperSize="9" scale="75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0"/>
  <sheetViews>
    <sheetView topLeftCell="A6" workbookViewId="0">
      <selection activeCell="P32" sqref="P32"/>
    </sheetView>
  </sheetViews>
  <sheetFormatPr defaultRowHeight="15" x14ac:dyDescent="0.25"/>
  <cols>
    <col min="1" max="1" width="5.42578125" customWidth="1"/>
    <col min="2" max="2" width="14.140625" customWidth="1"/>
    <col min="3" max="3" width="48.85546875" customWidth="1"/>
    <col min="4" max="4" width="10.85546875" customWidth="1"/>
    <col min="5" max="5" width="11" customWidth="1"/>
    <col min="6" max="6" width="13" customWidth="1"/>
    <col min="7" max="7" width="12" customWidth="1"/>
  </cols>
  <sheetData>
    <row r="1" spans="1:7" x14ac:dyDescent="0.25">
      <c r="A1" s="1"/>
      <c r="B1" s="1"/>
      <c r="C1" s="1"/>
      <c r="D1" s="1"/>
      <c r="E1" s="1"/>
      <c r="F1" s="1"/>
      <c r="G1" s="1"/>
    </row>
    <row r="2" spans="1:7" x14ac:dyDescent="0.25">
      <c r="A2" s="115"/>
      <c r="B2" s="115"/>
      <c r="C2" s="115"/>
      <c r="D2" s="115"/>
      <c r="E2" s="115"/>
      <c r="F2" s="115"/>
      <c r="G2" s="115"/>
    </row>
    <row r="3" spans="1:7" ht="24.75" customHeight="1" x14ac:dyDescent="0.25">
      <c r="A3" s="116" t="s">
        <v>0</v>
      </c>
      <c r="B3" s="116"/>
      <c r="C3" s="116"/>
      <c r="D3" s="3"/>
      <c r="E3" s="3"/>
      <c r="F3" s="3"/>
      <c r="G3" s="3"/>
    </row>
    <row r="4" spans="1:7" ht="23.25" customHeight="1" x14ac:dyDescent="0.25">
      <c r="A4" s="117" t="s">
        <v>1</v>
      </c>
      <c r="B4" s="117"/>
      <c r="C4" s="117"/>
      <c r="D4" s="4">
        <f>G20</f>
        <v>793.15499999999997</v>
      </c>
      <c r="E4" s="45" t="s">
        <v>2</v>
      </c>
      <c r="F4" s="3"/>
      <c r="G4" s="3"/>
    </row>
    <row r="5" spans="1:7" ht="29.25" customHeight="1" x14ac:dyDescent="0.25">
      <c r="A5" s="120" t="s">
        <v>72</v>
      </c>
      <c r="B5" s="118"/>
      <c r="C5" s="118"/>
      <c r="D5" s="118"/>
      <c r="E5" s="118"/>
      <c r="F5" s="118"/>
      <c r="G5" s="118"/>
    </row>
    <row r="6" spans="1:7" x14ac:dyDescent="0.25">
      <c r="A6" s="119" t="s">
        <v>3</v>
      </c>
      <c r="B6" s="119"/>
      <c r="C6" s="119"/>
      <c r="D6" s="119"/>
      <c r="E6" s="119"/>
      <c r="F6" s="119"/>
      <c r="G6" s="119"/>
    </row>
    <row r="7" spans="1:7" x14ac:dyDescent="0.25">
      <c r="A7" s="1"/>
      <c r="B7" s="1"/>
      <c r="C7" s="1"/>
      <c r="D7" s="1"/>
      <c r="E7" s="1"/>
      <c r="F7" s="1"/>
      <c r="G7" s="1"/>
    </row>
    <row r="8" spans="1:7" ht="15.75" x14ac:dyDescent="0.25">
      <c r="A8" s="112" t="s">
        <v>4</v>
      </c>
      <c r="B8" s="112"/>
      <c r="C8" s="112"/>
      <c r="D8" s="112"/>
      <c r="E8" s="112"/>
      <c r="F8" s="112"/>
      <c r="G8" s="112"/>
    </row>
    <row r="9" spans="1:7" ht="15.75" x14ac:dyDescent="0.25">
      <c r="A9" s="112" t="s">
        <v>5</v>
      </c>
      <c r="B9" s="112"/>
      <c r="C9" s="112"/>
      <c r="D9" s="112"/>
      <c r="E9" s="112"/>
      <c r="F9" s="112"/>
      <c r="G9" s="112"/>
    </row>
    <row r="10" spans="1:7" ht="15.75" x14ac:dyDescent="0.25">
      <c r="A10" s="112" t="s">
        <v>6</v>
      </c>
      <c r="B10" s="112"/>
      <c r="C10" s="112"/>
      <c r="D10" s="112"/>
      <c r="E10" s="112"/>
      <c r="F10" s="112"/>
      <c r="G10" s="112"/>
    </row>
    <row r="11" spans="1:7" x14ac:dyDescent="0.25">
      <c r="A11" s="113" t="s">
        <v>7</v>
      </c>
      <c r="B11" s="113"/>
      <c r="C11" s="48" t="s">
        <v>57</v>
      </c>
      <c r="D11" s="46"/>
      <c r="E11" s="46"/>
      <c r="F11" s="46"/>
      <c r="G11" s="46"/>
    </row>
    <row r="12" spans="1:7" x14ac:dyDescent="0.25">
      <c r="A12" s="113" t="s">
        <v>8</v>
      </c>
      <c r="B12" s="113"/>
      <c r="C12" s="113" t="s">
        <v>9</v>
      </c>
      <c r="D12" s="113"/>
      <c r="E12" s="113"/>
      <c r="F12" s="113"/>
      <c r="G12" s="113"/>
    </row>
    <row r="13" spans="1:7" ht="14.45" customHeight="1" x14ac:dyDescent="0.25">
      <c r="A13" s="46"/>
      <c r="B13" s="46"/>
      <c r="C13" s="114" t="s">
        <v>110</v>
      </c>
      <c r="D13" s="113"/>
      <c r="E13" s="113"/>
      <c r="F13" s="113"/>
      <c r="G13" s="113"/>
    </row>
    <row r="14" spans="1:7" ht="51" x14ac:dyDescent="0.25">
      <c r="A14" s="6" t="s">
        <v>10</v>
      </c>
      <c r="B14" s="7" t="s">
        <v>11</v>
      </c>
      <c r="C14" s="6" t="s">
        <v>12</v>
      </c>
      <c r="D14" s="6" t="s">
        <v>13</v>
      </c>
      <c r="E14" s="6" t="s">
        <v>14</v>
      </c>
      <c r="F14" s="6" t="s">
        <v>15</v>
      </c>
      <c r="G14" s="6" t="s">
        <v>16</v>
      </c>
    </row>
    <row r="15" spans="1:7" x14ac:dyDescent="0.25">
      <c r="A15" s="27">
        <v>1</v>
      </c>
      <c r="B15" s="9">
        <v>2</v>
      </c>
      <c r="C15" s="10">
        <v>3</v>
      </c>
      <c r="D15" s="10">
        <v>4</v>
      </c>
      <c r="E15" s="10">
        <v>5</v>
      </c>
      <c r="F15" s="27">
        <v>6</v>
      </c>
      <c r="G15" s="11">
        <v>7</v>
      </c>
    </row>
    <row r="16" spans="1:7" ht="33.6" customHeight="1" x14ac:dyDescent="0.25">
      <c r="A16" s="8">
        <v>1</v>
      </c>
      <c r="B16" s="13" t="s">
        <v>30</v>
      </c>
      <c r="C16" s="14" t="s">
        <v>31</v>
      </c>
      <c r="D16" s="15" t="s">
        <v>32</v>
      </c>
      <c r="E16" s="53">
        <v>0.28999999999999998</v>
      </c>
      <c r="F16" s="17">
        <v>20079.22</v>
      </c>
      <c r="G16" s="18">
        <f t="shared" ref="G16:G18" si="0">ROUND(E16*F16,0)</f>
        <v>5823</v>
      </c>
    </row>
    <row r="17" spans="1:7" ht="39" customHeight="1" x14ac:dyDescent="0.25">
      <c r="A17" s="8">
        <v>2</v>
      </c>
      <c r="B17" s="13" t="s">
        <v>33</v>
      </c>
      <c r="C17" s="28" t="s">
        <v>34</v>
      </c>
      <c r="D17" s="29" t="s">
        <v>35</v>
      </c>
      <c r="E17" s="53">
        <f>ROUND(0.612*1000*0.1/100,3)</f>
        <v>0.61199999999999999</v>
      </c>
      <c r="F17" s="30">
        <v>134643.12</v>
      </c>
      <c r="G17" s="18">
        <f t="shared" si="0"/>
        <v>82402</v>
      </c>
    </row>
    <row r="18" spans="1:7" ht="93" customHeight="1" x14ac:dyDescent="0.25">
      <c r="A18" s="8">
        <v>3</v>
      </c>
      <c r="B18" s="80" t="s">
        <v>97</v>
      </c>
      <c r="C18" s="81" t="s">
        <v>98</v>
      </c>
      <c r="D18" s="15" t="s">
        <v>22</v>
      </c>
      <c r="E18" s="53">
        <v>1.522</v>
      </c>
      <c r="F18" s="17">
        <v>463160.44</v>
      </c>
      <c r="G18" s="18">
        <f t="shared" si="0"/>
        <v>704930</v>
      </c>
    </row>
    <row r="19" spans="1:7" ht="27" customHeight="1" x14ac:dyDescent="0.25">
      <c r="A19" s="1"/>
      <c r="B19" s="1"/>
      <c r="C19" s="20" t="s">
        <v>25</v>
      </c>
      <c r="D19" s="1"/>
      <c r="E19" s="1"/>
      <c r="F19" s="1"/>
      <c r="G19" s="21">
        <f>G18+G17+G16</f>
        <v>793155</v>
      </c>
    </row>
    <row r="20" spans="1:7" ht="24" customHeight="1" x14ac:dyDescent="0.25">
      <c r="A20" s="1"/>
      <c r="B20" s="1"/>
      <c r="C20" s="20" t="s">
        <v>26</v>
      </c>
      <c r="D20" s="1"/>
      <c r="E20" s="1"/>
      <c r="F20" s="1"/>
      <c r="G20" s="22">
        <f>ROUND(G19/1000,3)</f>
        <v>793.15499999999997</v>
      </c>
    </row>
    <row r="21" spans="1:7" ht="30.75" customHeight="1" x14ac:dyDescent="0.25">
      <c r="A21" s="1"/>
      <c r="B21" s="1"/>
      <c r="C21" s="1" t="s">
        <v>27</v>
      </c>
      <c r="D21" s="1"/>
      <c r="E21" s="1"/>
      <c r="F21" s="1"/>
      <c r="G21" s="23">
        <f>ROUND(G20*20/120,3)</f>
        <v>132.19300000000001</v>
      </c>
    </row>
    <row r="22" spans="1:7" x14ac:dyDescent="0.25">
      <c r="A22" s="1"/>
      <c r="B22" s="1"/>
      <c r="C22" s="1"/>
      <c r="D22" s="1"/>
      <c r="E22" s="1"/>
      <c r="F22" s="1"/>
      <c r="G22" s="1"/>
    </row>
    <row r="23" spans="1:7" x14ac:dyDescent="0.25">
      <c r="A23" s="1"/>
      <c r="B23" s="1"/>
      <c r="C23" s="1"/>
      <c r="D23" s="1"/>
      <c r="E23" s="1"/>
      <c r="F23" s="1"/>
      <c r="G23" s="1"/>
    </row>
    <row r="24" spans="1:7" x14ac:dyDescent="0.25">
      <c r="A24" s="1"/>
      <c r="B24" s="1"/>
      <c r="C24" s="1"/>
      <c r="D24" s="1"/>
      <c r="E24" s="1"/>
      <c r="F24" s="1"/>
      <c r="G24" s="1"/>
    </row>
    <row r="25" spans="1:7" x14ac:dyDescent="0.25">
      <c r="A25" s="1"/>
      <c r="B25" s="1"/>
      <c r="C25" s="1"/>
      <c r="D25" s="1"/>
      <c r="E25" s="1"/>
      <c r="F25" s="1"/>
      <c r="G25" s="1"/>
    </row>
    <row r="26" spans="1:7" ht="15.75" x14ac:dyDescent="0.25">
      <c r="A26" s="1"/>
      <c r="B26" s="110" t="s">
        <v>28</v>
      </c>
      <c r="C26" s="110"/>
      <c r="D26" s="110"/>
      <c r="E26" s="110"/>
      <c r="F26" s="24"/>
      <c r="G26" s="24"/>
    </row>
    <row r="27" spans="1:7" ht="35.450000000000003" customHeight="1" x14ac:dyDescent="0.25">
      <c r="A27" s="1"/>
      <c r="B27" s="111" t="s">
        <v>29</v>
      </c>
      <c r="C27" s="111"/>
      <c r="D27" s="111"/>
      <c r="E27" s="111"/>
      <c r="F27" s="111"/>
      <c r="G27" s="111"/>
    </row>
    <row r="28" spans="1:7" x14ac:dyDescent="0.25">
      <c r="A28" s="1"/>
      <c r="B28" s="25"/>
      <c r="C28" s="25"/>
      <c r="D28" s="25"/>
      <c r="E28" s="25"/>
      <c r="F28" s="25"/>
      <c r="G28" s="25"/>
    </row>
    <row r="29" spans="1:7" ht="15.75" x14ac:dyDescent="0.25">
      <c r="A29" s="1"/>
      <c r="B29" s="24" t="s">
        <v>58</v>
      </c>
      <c r="C29" s="25"/>
      <c r="D29" s="25"/>
      <c r="E29" s="25"/>
      <c r="F29" s="25"/>
      <c r="G29" s="25"/>
    </row>
    <row r="30" spans="1:7" ht="15.75" x14ac:dyDescent="0.25">
      <c r="A30" s="1"/>
      <c r="B30" s="26"/>
      <c r="C30" s="26"/>
      <c r="D30" s="26"/>
      <c r="E30" s="26"/>
      <c r="F30" s="26"/>
      <c r="G30" s="26"/>
    </row>
  </sheetData>
  <mergeCells count="14">
    <mergeCell ref="B26:E26"/>
    <mergeCell ref="B27:G27"/>
    <mergeCell ref="A9:G9"/>
    <mergeCell ref="A10:G10"/>
    <mergeCell ref="A11:B11"/>
    <mergeCell ref="A12:B12"/>
    <mergeCell ref="C12:G12"/>
    <mergeCell ref="C13:G13"/>
    <mergeCell ref="A8:G8"/>
    <mergeCell ref="A2:G2"/>
    <mergeCell ref="A3:C3"/>
    <mergeCell ref="A4:C4"/>
    <mergeCell ref="A5:G5"/>
    <mergeCell ref="A6:G6"/>
  </mergeCells>
  <pageMargins left="0.7" right="0.7" top="0.75" bottom="0.75" header="0.5" footer="0.5"/>
  <pageSetup paperSize="9" scale="75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0"/>
  <sheetViews>
    <sheetView topLeftCell="A19" workbookViewId="0">
      <selection activeCell="J32" sqref="J32"/>
    </sheetView>
  </sheetViews>
  <sheetFormatPr defaultRowHeight="15" x14ac:dyDescent="0.25"/>
  <cols>
    <col min="1" max="1" width="5.42578125" customWidth="1"/>
    <col min="2" max="2" width="14.140625" customWidth="1"/>
    <col min="3" max="3" width="48.85546875" customWidth="1"/>
    <col min="4" max="4" width="10.85546875" customWidth="1"/>
    <col min="5" max="5" width="11" customWidth="1"/>
    <col min="6" max="6" width="13" customWidth="1"/>
    <col min="7" max="7" width="12" customWidth="1"/>
  </cols>
  <sheetData>
    <row r="1" spans="1:7" x14ac:dyDescent="0.25">
      <c r="A1" s="1"/>
      <c r="B1" s="1"/>
      <c r="C1" s="1"/>
      <c r="D1" s="1"/>
      <c r="E1" s="1"/>
      <c r="F1" s="1"/>
      <c r="G1" s="1"/>
    </row>
    <row r="2" spans="1:7" x14ac:dyDescent="0.25">
      <c r="A2" s="115"/>
      <c r="B2" s="115"/>
      <c r="C2" s="115"/>
      <c r="D2" s="115"/>
      <c r="E2" s="115"/>
      <c r="F2" s="115"/>
      <c r="G2" s="115"/>
    </row>
    <row r="3" spans="1:7" ht="24.75" customHeight="1" x14ac:dyDescent="0.25">
      <c r="A3" s="116" t="s">
        <v>0</v>
      </c>
      <c r="B3" s="116"/>
      <c r="C3" s="116"/>
      <c r="D3" s="3"/>
      <c r="E3" s="3"/>
      <c r="F3" s="3"/>
      <c r="G3" s="3"/>
    </row>
    <row r="4" spans="1:7" ht="23.25" customHeight="1" x14ac:dyDescent="0.25">
      <c r="A4" s="117" t="s">
        <v>1</v>
      </c>
      <c r="B4" s="117"/>
      <c r="C4" s="117"/>
      <c r="D4" s="4">
        <f>G20</f>
        <v>835.52200000000005</v>
      </c>
      <c r="E4" s="76" t="s">
        <v>2</v>
      </c>
      <c r="F4" s="3"/>
      <c r="G4" s="3"/>
    </row>
    <row r="5" spans="1:7" ht="29.25" customHeight="1" x14ac:dyDescent="0.25">
      <c r="A5" s="120" t="s">
        <v>94</v>
      </c>
      <c r="B5" s="118"/>
      <c r="C5" s="118"/>
      <c r="D5" s="118"/>
      <c r="E5" s="118"/>
      <c r="F5" s="118"/>
      <c r="G5" s="118"/>
    </row>
    <row r="6" spans="1:7" x14ac:dyDescent="0.25">
      <c r="A6" s="119" t="s">
        <v>3</v>
      </c>
      <c r="B6" s="119"/>
      <c r="C6" s="119"/>
      <c r="D6" s="119"/>
      <c r="E6" s="119"/>
      <c r="F6" s="119"/>
      <c r="G6" s="119"/>
    </row>
    <row r="7" spans="1:7" x14ac:dyDescent="0.25">
      <c r="A7" s="1"/>
      <c r="B7" s="1"/>
      <c r="C7" s="1"/>
      <c r="D7" s="1"/>
      <c r="E7" s="1"/>
      <c r="F7" s="1"/>
      <c r="G7" s="1"/>
    </row>
    <row r="8" spans="1:7" ht="15.75" x14ac:dyDescent="0.25">
      <c r="A8" s="112" t="s">
        <v>4</v>
      </c>
      <c r="B8" s="112"/>
      <c r="C8" s="112"/>
      <c r="D8" s="112"/>
      <c r="E8" s="112"/>
      <c r="F8" s="112"/>
      <c r="G8" s="112"/>
    </row>
    <row r="9" spans="1:7" ht="15.75" x14ac:dyDescent="0.25">
      <c r="A9" s="112" t="s">
        <v>5</v>
      </c>
      <c r="B9" s="112"/>
      <c r="C9" s="112"/>
      <c r="D9" s="112"/>
      <c r="E9" s="112"/>
      <c r="F9" s="112"/>
      <c r="G9" s="112"/>
    </row>
    <row r="10" spans="1:7" ht="15.75" x14ac:dyDescent="0.25">
      <c r="A10" s="112" t="s">
        <v>6</v>
      </c>
      <c r="B10" s="112"/>
      <c r="C10" s="112"/>
      <c r="D10" s="112"/>
      <c r="E10" s="112"/>
      <c r="F10" s="112"/>
      <c r="G10" s="112"/>
    </row>
    <row r="11" spans="1:7" x14ac:dyDescent="0.25">
      <c r="A11" s="113" t="s">
        <v>7</v>
      </c>
      <c r="B11" s="113"/>
      <c r="C11" s="77" t="s">
        <v>57</v>
      </c>
      <c r="D11" s="75"/>
      <c r="E11" s="75"/>
      <c r="F11" s="75"/>
      <c r="G11" s="75"/>
    </row>
    <row r="12" spans="1:7" x14ac:dyDescent="0.25">
      <c r="A12" s="113" t="s">
        <v>8</v>
      </c>
      <c r="B12" s="113"/>
      <c r="C12" s="113" t="s">
        <v>9</v>
      </c>
      <c r="D12" s="113"/>
      <c r="E12" s="113"/>
      <c r="F12" s="113"/>
      <c r="G12" s="113"/>
    </row>
    <row r="13" spans="1:7" ht="14.45" customHeight="1" x14ac:dyDescent="0.25">
      <c r="A13" s="75"/>
      <c r="B13" s="75"/>
      <c r="C13" s="114" t="s">
        <v>110</v>
      </c>
      <c r="D13" s="113"/>
      <c r="E13" s="113"/>
      <c r="F13" s="113"/>
      <c r="G13" s="113"/>
    </row>
    <row r="14" spans="1:7" ht="51" x14ac:dyDescent="0.25">
      <c r="A14" s="6" t="s">
        <v>10</v>
      </c>
      <c r="B14" s="7" t="s">
        <v>11</v>
      </c>
      <c r="C14" s="6" t="s">
        <v>12</v>
      </c>
      <c r="D14" s="6" t="s">
        <v>13</v>
      </c>
      <c r="E14" s="6" t="s">
        <v>14</v>
      </c>
      <c r="F14" s="6" t="s">
        <v>15</v>
      </c>
      <c r="G14" s="6" t="s">
        <v>16</v>
      </c>
    </row>
    <row r="15" spans="1:7" x14ac:dyDescent="0.25">
      <c r="A15" s="27">
        <v>1</v>
      </c>
      <c r="B15" s="9">
        <v>2</v>
      </c>
      <c r="C15" s="10">
        <v>3</v>
      </c>
      <c r="D15" s="10">
        <v>4</v>
      </c>
      <c r="E15" s="10">
        <v>5</v>
      </c>
      <c r="F15" s="27">
        <v>6</v>
      </c>
      <c r="G15" s="11">
        <v>7</v>
      </c>
    </row>
    <row r="16" spans="1:7" ht="33.6" customHeight="1" x14ac:dyDescent="0.25">
      <c r="A16" s="8">
        <v>1</v>
      </c>
      <c r="B16" s="13" t="s">
        <v>30</v>
      </c>
      <c r="C16" s="14" t="s">
        <v>31</v>
      </c>
      <c r="D16" s="15" t="s">
        <v>32</v>
      </c>
      <c r="E16" s="53">
        <f>ROUND(E18*1000*0.25/1000,3)</f>
        <v>0.34699999999999998</v>
      </c>
      <c r="F16" s="17">
        <v>20079.22</v>
      </c>
      <c r="G16" s="18">
        <f t="shared" ref="G16:G18" si="0">ROUND(E16*F16,0)</f>
        <v>6967</v>
      </c>
    </row>
    <row r="17" spans="1:7" ht="39" customHeight="1" x14ac:dyDescent="0.25">
      <c r="A17" s="8">
        <v>2</v>
      </c>
      <c r="B17" s="13" t="s">
        <v>33</v>
      </c>
      <c r="C17" s="28" t="s">
        <v>34</v>
      </c>
      <c r="D17" s="29" t="s">
        <v>35</v>
      </c>
      <c r="E17" s="53">
        <f>ROUND(E18*1000*0.1/100,3)</f>
        <v>1.3859999999999999</v>
      </c>
      <c r="F17" s="30">
        <v>134643.12</v>
      </c>
      <c r="G17" s="18">
        <f t="shared" si="0"/>
        <v>186615</v>
      </c>
    </row>
    <row r="18" spans="1:7" ht="93" customHeight="1" x14ac:dyDescent="0.25">
      <c r="A18" s="8">
        <v>3</v>
      </c>
      <c r="B18" s="80" t="s">
        <v>97</v>
      </c>
      <c r="C18" s="81" t="s">
        <v>98</v>
      </c>
      <c r="D18" s="15" t="s">
        <v>22</v>
      </c>
      <c r="E18" s="53">
        <v>1.3859999999999999</v>
      </c>
      <c r="F18" s="17">
        <v>463160.44</v>
      </c>
      <c r="G18" s="18">
        <f t="shared" si="0"/>
        <v>641940</v>
      </c>
    </row>
    <row r="19" spans="1:7" ht="27" customHeight="1" x14ac:dyDescent="0.25">
      <c r="A19" s="1"/>
      <c r="B19" s="1"/>
      <c r="C19" s="20" t="s">
        <v>25</v>
      </c>
      <c r="D19" s="1"/>
      <c r="E19" s="1"/>
      <c r="F19" s="1"/>
      <c r="G19" s="21">
        <f>G18+G17+G16</f>
        <v>835522</v>
      </c>
    </row>
    <row r="20" spans="1:7" ht="24" customHeight="1" x14ac:dyDescent="0.25">
      <c r="A20" s="1"/>
      <c r="B20" s="1"/>
      <c r="C20" s="20" t="s">
        <v>26</v>
      </c>
      <c r="D20" s="1"/>
      <c r="E20" s="1"/>
      <c r="F20" s="1"/>
      <c r="G20" s="22">
        <f>ROUND(G19/1000,3)</f>
        <v>835.52200000000005</v>
      </c>
    </row>
    <row r="21" spans="1:7" ht="30.75" customHeight="1" x14ac:dyDescent="0.25">
      <c r="A21" s="1"/>
      <c r="B21" s="1"/>
      <c r="C21" s="1" t="s">
        <v>27</v>
      </c>
      <c r="D21" s="1"/>
      <c r="E21" s="1"/>
      <c r="F21" s="1"/>
      <c r="G21" s="23">
        <f>ROUND(G20*20/120,3)</f>
        <v>139.25399999999999</v>
      </c>
    </row>
    <row r="22" spans="1:7" x14ac:dyDescent="0.25">
      <c r="A22" s="1"/>
      <c r="B22" s="1"/>
      <c r="C22" s="1"/>
      <c r="D22" s="1"/>
      <c r="E22" s="1"/>
      <c r="F22" s="1"/>
      <c r="G22" s="1"/>
    </row>
    <row r="23" spans="1:7" x14ac:dyDescent="0.25">
      <c r="A23" s="1"/>
      <c r="B23" s="1"/>
      <c r="C23" s="1"/>
      <c r="D23" s="1"/>
      <c r="E23" s="1"/>
      <c r="F23" s="1"/>
      <c r="G23" s="1"/>
    </row>
    <row r="24" spans="1:7" x14ac:dyDescent="0.25">
      <c r="A24" s="1"/>
      <c r="B24" s="1"/>
      <c r="C24" s="1"/>
      <c r="D24" s="1"/>
      <c r="E24" s="1"/>
      <c r="F24" s="1"/>
      <c r="G24" s="1"/>
    </row>
    <row r="25" spans="1:7" x14ac:dyDescent="0.25">
      <c r="A25" s="1"/>
      <c r="B25" s="1"/>
      <c r="C25" s="1"/>
      <c r="D25" s="1"/>
      <c r="E25" s="1"/>
      <c r="F25" s="1"/>
      <c r="G25" s="1"/>
    </row>
    <row r="26" spans="1:7" ht="15.75" x14ac:dyDescent="0.25">
      <c r="A26" s="1"/>
      <c r="B26" s="110" t="s">
        <v>28</v>
      </c>
      <c r="C26" s="110"/>
      <c r="D26" s="110"/>
      <c r="E26" s="110"/>
      <c r="F26" s="24"/>
      <c r="G26" s="24"/>
    </row>
    <row r="27" spans="1:7" ht="35.450000000000003" customHeight="1" x14ac:dyDescent="0.25">
      <c r="A27" s="1"/>
      <c r="B27" s="111" t="s">
        <v>29</v>
      </c>
      <c r="C27" s="111"/>
      <c r="D27" s="111"/>
      <c r="E27" s="111"/>
      <c r="F27" s="111"/>
      <c r="G27" s="111"/>
    </row>
    <row r="28" spans="1:7" x14ac:dyDescent="0.25">
      <c r="A28" s="1"/>
      <c r="B28" s="25"/>
      <c r="C28" s="25"/>
      <c r="D28" s="25"/>
      <c r="E28" s="25"/>
      <c r="F28" s="25"/>
      <c r="G28" s="25"/>
    </row>
    <row r="29" spans="1:7" ht="15.75" x14ac:dyDescent="0.25">
      <c r="A29" s="1"/>
      <c r="B29" s="24" t="s">
        <v>58</v>
      </c>
      <c r="C29" s="25"/>
      <c r="D29" s="25"/>
      <c r="E29" s="25"/>
      <c r="F29" s="25"/>
      <c r="G29" s="25"/>
    </row>
    <row r="30" spans="1:7" ht="15.75" x14ac:dyDescent="0.25">
      <c r="A30" s="1"/>
      <c r="B30" s="26"/>
      <c r="C30" s="26"/>
      <c r="D30" s="26"/>
      <c r="E30" s="26"/>
      <c r="F30" s="26"/>
      <c r="G30" s="26"/>
    </row>
  </sheetData>
  <mergeCells count="14">
    <mergeCell ref="B26:E26"/>
    <mergeCell ref="B27:G27"/>
    <mergeCell ref="A9:G9"/>
    <mergeCell ref="A10:G10"/>
    <mergeCell ref="A11:B11"/>
    <mergeCell ref="A12:B12"/>
    <mergeCell ref="C12:G12"/>
    <mergeCell ref="C13:G13"/>
    <mergeCell ref="A8:G8"/>
    <mergeCell ref="A2:G2"/>
    <mergeCell ref="A3:C3"/>
    <mergeCell ref="A4:C4"/>
    <mergeCell ref="A5:G5"/>
    <mergeCell ref="A6:G6"/>
  </mergeCells>
  <pageMargins left="0.7" right="0.7" top="0.75" bottom="0.75" header="0.5" footer="0.5"/>
  <pageSetup paperSize="9" scale="75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0"/>
  <sheetViews>
    <sheetView workbookViewId="0">
      <selection activeCell="E16" sqref="E16"/>
    </sheetView>
  </sheetViews>
  <sheetFormatPr defaultRowHeight="15" x14ac:dyDescent="0.25"/>
  <cols>
    <col min="1" max="1" width="5.42578125" customWidth="1"/>
    <col min="2" max="2" width="14.140625" customWidth="1"/>
    <col min="3" max="3" width="48.85546875" customWidth="1"/>
    <col min="4" max="4" width="10.85546875" customWidth="1"/>
    <col min="5" max="5" width="11" customWidth="1"/>
    <col min="6" max="6" width="13" customWidth="1"/>
    <col min="7" max="7" width="12" customWidth="1"/>
  </cols>
  <sheetData>
    <row r="1" spans="1:7" x14ac:dyDescent="0.25">
      <c r="A1" s="1"/>
      <c r="B1" s="1"/>
      <c r="C1" s="1"/>
      <c r="D1" s="1"/>
      <c r="E1" s="1"/>
      <c r="F1" s="1"/>
      <c r="G1" s="1"/>
    </row>
    <row r="2" spans="1:7" x14ac:dyDescent="0.25">
      <c r="A2" s="115"/>
      <c r="B2" s="115"/>
      <c r="C2" s="115"/>
      <c r="D2" s="115"/>
      <c r="E2" s="115"/>
      <c r="F2" s="115"/>
      <c r="G2" s="115"/>
    </row>
    <row r="3" spans="1:7" ht="24.75" customHeight="1" x14ac:dyDescent="0.25">
      <c r="A3" s="116" t="s">
        <v>0</v>
      </c>
      <c r="B3" s="116"/>
      <c r="C3" s="116"/>
      <c r="D3" s="3"/>
      <c r="E3" s="3"/>
      <c r="F3" s="3"/>
      <c r="G3" s="3"/>
    </row>
    <row r="4" spans="1:7" ht="23.25" customHeight="1" x14ac:dyDescent="0.25">
      <c r="A4" s="117" t="s">
        <v>1</v>
      </c>
      <c r="B4" s="117"/>
      <c r="C4" s="117"/>
      <c r="D4" s="4">
        <f>G20</f>
        <v>1555.2840000000001</v>
      </c>
      <c r="E4" s="45" t="s">
        <v>2</v>
      </c>
      <c r="F4" s="3"/>
      <c r="G4" s="3"/>
    </row>
    <row r="5" spans="1:7" ht="29.25" customHeight="1" x14ac:dyDescent="0.25">
      <c r="A5" s="120" t="s">
        <v>89</v>
      </c>
      <c r="B5" s="118"/>
      <c r="C5" s="118"/>
      <c r="D5" s="118"/>
      <c r="E5" s="118"/>
      <c r="F5" s="118"/>
      <c r="G5" s="118"/>
    </row>
    <row r="6" spans="1:7" x14ac:dyDescent="0.25">
      <c r="A6" s="119" t="s">
        <v>3</v>
      </c>
      <c r="B6" s="119"/>
      <c r="C6" s="119"/>
      <c r="D6" s="119"/>
      <c r="E6" s="119"/>
      <c r="F6" s="119"/>
      <c r="G6" s="119"/>
    </row>
    <row r="7" spans="1:7" x14ac:dyDescent="0.25">
      <c r="A7" s="1"/>
      <c r="B7" s="1"/>
      <c r="C7" s="1"/>
      <c r="D7" s="1"/>
      <c r="E7" s="1"/>
      <c r="F7" s="1"/>
      <c r="G7" s="1"/>
    </row>
    <row r="8" spans="1:7" ht="15.75" x14ac:dyDescent="0.25">
      <c r="A8" s="112" t="s">
        <v>4</v>
      </c>
      <c r="B8" s="112"/>
      <c r="C8" s="112"/>
      <c r="D8" s="112"/>
      <c r="E8" s="112"/>
      <c r="F8" s="112"/>
      <c r="G8" s="112"/>
    </row>
    <row r="9" spans="1:7" ht="15.75" x14ac:dyDescent="0.25">
      <c r="A9" s="112" t="s">
        <v>5</v>
      </c>
      <c r="B9" s="112"/>
      <c r="C9" s="112"/>
      <c r="D9" s="112"/>
      <c r="E9" s="112"/>
      <c r="F9" s="112"/>
      <c r="G9" s="112"/>
    </row>
    <row r="10" spans="1:7" ht="15.75" x14ac:dyDescent="0.25">
      <c r="A10" s="112" t="s">
        <v>6</v>
      </c>
      <c r="B10" s="112"/>
      <c r="C10" s="112"/>
      <c r="D10" s="112"/>
      <c r="E10" s="112"/>
      <c r="F10" s="112"/>
      <c r="G10" s="112"/>
    </row>
    <row r="11" spans="1:7" x14ac:dyDescent="0.25">
      <c r="A11" s="113" t="s">
        <v>7</v>
      </c>
      <c r="B11" s="113"/>
      <c r="C11" s="48" t="s">
        <v>57</v>
      </c>
      <c r="D11" s="46"/>
      <c r="E11" s="46"/>
      <c r="F11" s="46"/>
      <c r="G11" s="46"/>
    </row>
    <row r="12" spans="1:7" x14ac:dyDescent="0.25">
      <c r="A12" s="113" t="s">
        <v>8</v>
      </c>
      <c r="B12" s="113"/>
      <c r="C12" s="113" t="s">
        <v>9</v>
      </c>
      <c r="D12" s="113"/>
      <c r="E12" s="113"/>
      <c r="F12" s="113"/>
      <c r="G12" s="113"/>
    </row>
    <row r="13" spans="1:7" ht="14.45" customHeight="1" x14ac:dyDescent="0.25">
      <c r="A13" s="46"/>
      <c r="B13" s="46"/>
      <c r="C13" s="114" t="s">
        <v>110</v>
      </c>
      <c r="D13" s="113"/>
      <c r="E13" s="113"/>
      <c r="F13" s="113"/>
      <c r="G13" s="113"/>
    </row>
    <row r="14" spans="1:7" ht="51" x14ac:dyDescent="0.25">
      <c r="A14" s="6" t="s">
        <v>10</v>
      </c>
      <c r="B14" s="7" t="s">
        <v>11</v>
      </c>
      <c r="C14" s="6" t="s">
        <v>12</v>
      </c>
      <c r="D14" s="6" t="s">
        <v>13</v>
      </c>
      <c r="E14" s="6" t="s">
        <v>14</v>
      </c>
      <c r="F14" s="6" t="s">
        <v>15</v>
      </c>
      <c r="G14" s="6" t="s">
        <v>16</v>
      </c>
    </row>
    <row r="15" spans="1:7" x14ac:dyDescent="0.25">
      <c r="A15" s="27">
        <v>1</v>
      </c>
      <c r="B15" s="9">
        <v>2</v>
      </c>
      <c r="C15" s="10">
        <v>3</v>
      </c>
      <c r="D15" s="10">
        <v>4</v>
      </c>
      <c r="E15" s="10">
        <v>5</v>
      </c>
      <c r="F15" s="27">
        <v>6</v>
      </c>
      <c r="G15" s="11">
        <v>7</v>
      </c>
    </row>
    <row r="16" spans="1:7" ht="33.6" customHeight="1" x14ac:dyDescent="0.25">
      <c r="A16" s="8">
        <v>1</v>
      </c>
      <c r="B16" s="13" t="s">
        <v>30</v>
      </c>
      <c r="C16" s="14" t="s">
        <v>31</v>
      </c>
      <c r="D16" s="15" t="s">
        <v>32</v>
      </c>
      <c r="E16" s="53">
        <f>ROUND(E18*1000*0.25/1000,3)</f>
        <v>0.64500000000000002</v>
      </c>
      <c r="F16" s="17">
        <v>20079.22</v>
      </c>
      <c r="G16" s="18">
        <f t="shared" ref="G16:G18" si="0">ROUND(E16*F16,0)</f>
        <v>12951</v>
      </c>
    </row>
    <row r="17" spans="1:7" ht="39" customHeight="1" x14ac:dyDescent="0.25">
      <c r="A17" s="8">
        <v>2</v>
      </c>
      <c r="B17" s="13" t="s">
        <v>33</v>
      </c>
      <c r="C17" s="28" t="s">
        <v>34</v>
      </c>
      <c r="D17" s="29" t="s">
        <v>35</v>
      </c>
      <c r="E17" s="53">
        <f>ROUND(E18*1000*0.1/100,3)</f>
        <v>2.58</v>
      </c>
      <c r="F17" s="30">
        <v>134643.12</v>
      </c>
      <c r="G17" s="18">
        <f t="shared" si="0"/>
        <v>347379</v>
      </c>
    </row>
    <row r="18" spans="1:7" ht="93" customHeight="1" x14ac:dyDescent="0.25">
      <c r="A18" s="8">
        <v>3</v>
      </c>
      <c r="B18" s="80" t="s">
        <v>97</v>
      </c>
      <c r="C18" s="81" t="s">
        <v>98</v>
      </c>
      <c r="D18" s="15" t="s">
        <v>22</v>
      </c>
      <c r="E18" s="53">
        <v>2.58</v>
      </c>
      <c r="F18" s="17">
        <v>463160.44</v>
      </c>
      <c r="G18" s="18">
        <f t="shared" si="0"/>
        <v>1194954</v>
      </c>
    </row>
    <row r="19" spans="1:7" ht="27" customHeight="1" x14ac:dyDescent="0.25">
      <c r="A19" s="1"/>
      <c r="B19" s="1"/>
      <c r="C19" s="20" t="s">
        <v>25</v>
      </c>
      <c r="D19" s="1"/>
      <c r="E19" s="1"/>
      <c r="F19" s="1"/>
      <c r="G19" s="21">
        <f>G18+G17+G16</f>
        <v>1555284</v>
      </c>
    </row>
    <row r="20" spans="1:7" ht="24" customHeight="1" x14ac:dyDescent="0.25">
      <c r="A20" s="1"/>
      <c r="B20" s="1"/>
      <c r="C20" s="20" t="s">
        <v>26</v>
      </c>
      <c r="D20" s="1"/>
      <c r="E20" s="1"/>
      <c r="F20" s="1"/>
      <c r="G20" s="22">
        <f>ROUND(G19/1000,3)</f>
        <v>1555.2840000000001</v>
      </c>
    </row>
    <row r="21" spans="1:7" ht="30.75" customHeight="1" x14ac:dyDescent="0.25">
      <c r="A21" s="1"/>
      <c r="B21" s="1"/>
      <c r="C21" s="1" t="s">
        <v>27</v>
      </c>
      <c r="D21" s="1"/>
      <c r="E21" s="1"/>
      <c r="F21" s="1"/>
      <c r="G21" s="23">
        <f>ROUND(G20*20/120,3)</f>
        <v>259.214</v>
      </c>
    </row>
    <row r="22" spans="1:7" x14ac:dyDescent="0.25">
      <c r="A22" s="1"/>
      <c r="B22" s="1"/>
      <c r="C22" s="1"/>
      <c r="D22" s="1"/>
      <c r="E22" s="1"/>
      <c r="F22" s="1"/>
      <c r="G22" s="1"/>
    </row>
    <row r="23" spans="1:7" x14ac:dyDescent="0.25">
      <c r="A23" s="1"/>
      <c r="B23" s="1"/>
      <c r="C23" s="1"/>
      <c r="D23" s="1"/>
      <c r="E23" s="1"/>
      <c r="F23" s="1"/>
      <c r="G23" s="1"/>
    </row>
    <row r="24" spans="1:7" x14ac:dyDescent="0.25">
      <c r="A24" s="1"/>
      <c r="B24" s="1"/>
      <c r="C24" s="1"/>
      <c r="D24" s="1"/>
      <c r="E24" s="1"/>
      <c r="F24" s="1"/>
      <c r="G24" s="1"/>
    </row>
    <row r="25" spans="1:7" x14ac:dyDescent="0.25">
      <c r="A25" s="1"/>
      <c r="B25" s="1"/>
      <c r="C25" s="1"/>
      <c r="D25" s="1"/>
      <c r="E25" s="1"/>
      <c r="F25" s="1"/>
      <c r="G25" s="1"/>
    </row>
    <row r="26" spans="1:7" ht="15.75" x14ac:dyDescent="0.25">
      <c r="A26" s="1"/>
      <c r="B26" s="110" t="s">
        <v>28</v>
      </c>
      <c r="C26" s="110"/>
      <c r="D26" s="110"/>
      <c r="E26" s="110"/>
      <c r="F26" s="24"/>
      <c r="G26" s="24"/>
    </row>
    <row r="27" spans="1:7" ht="35.450000000000003" customHeight="1" x14ac:dyDescent="0.25">
      <c r="A27" s="1"/>
      <c r="B27" s="111" t="s">
        <v>29</v>
      </c>
      <c r="C27" s="111"/>
      <c r="D27" s="111"/>
      <c r="E27" s="111"/>
      <c r="F27" s="111"/>
      <c r="G27" s="111"/>
    </row>
    <row r="28" spans="1:7" x14ac:dyDescent="0.25">
      <c r="A28" s="1"/>
      <c r="B28" s="25"/>
      <c r="C28" s="25"/>
      <c r="D28" s="25"/>
      <c r="E28" s="25"/>
      <c r="F28" s="25"/>
      <c r="G28" s="25"/>
    </row>
    <row r="29" spans="1:7" ht="15.75" x14ac:dyDescent="0.25">
      <c r="A29" s="1"/>
      <c r="B29" s="24" t="s">
        <v>58</v>
      </c>
      <c r="C29" s="25"/>
      <c r="D29" s="25"/>
      <c r="E29" s="25"/>
      <c r="F29" s="25"/>
      <c r="G29" s="25"/>
    </row>
    <row r="30" spans="1:7" ht="15.75" x14ac:dyDescent="0.25">
      <c r="A30" s="1"/>
      <c r="B30" s="26"/>
      <c r="C30" s="26"/>
      <c r="D30" s="26"/>
      <c r="E30" s="26"/>
      <c r="F30" s="26"/>
      <c r="G30" s="26"/>
    </row>
  </sheetData>
  <mergeCells count="14">
    <mergeCell ref="B26:E26"/>
    <mergeCell ref="B27:G27"/>
    <mergeCell ref="A9:G9"/>
    <mergeCell ref="A10:G10"/>
    <mergeCell ref="A11:B11"/>
    <mergeCell ref="A12:B12"/>
    <mergeCell ref="C12:G12"/>
    <mergeCell ref="C13:G13"/>
    <mergeCell ref="A8:G8"/>
    <mergeCell ref="A2:G2"/>
    <mergeCell ref="A3:C3"/>
    <mergeCell ref="A4:C4"/>
    <mergeCell ref="A5:G5"/>
    <mergeCell ref="A6:G6"/>
  </mergeCells>
  <pageMargins left="0.7" right="0.7" top="0.75" bottom="0.75" header="0.5" footer="0.5"/>
  <pageSetup paperSize="9" scale="75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0"/>
  <sheetViews>
    <sheetView workbookViewId="0">
      <selection activeCell="I26" sqref="I26"/>
    </sheetView>
  </sheetViews>
  <sheetFormatPr defaultRowHeight="15" x14ac:dyDescent="0.25"/>
  <cols>
    <col min="1" max="1" width="5.42578125" customWidth="1"/>
    <col min="2" max="2" width="14.140625" customWidth="1"/>
    <col min="3" max="3" width="48.85546875" customWidth="1"/>
    <col min="4" max="4" width="10.85546875" customWidth="1"/>
    <col min="5" max="5" width="11" customWidth="1"/>
    <col min="6" max="6" width="13" customWidth="1"/>
    <col min="7" max="7" width="12" customWidth="1"/>
  </cols>
  <sheetData>
    <row r="1" spans="1:7" x14ac:dyDescent="0.25">
      <c r="A1" s="1"/>
      <c r="B1" s="1"/>
      <c r="C1" s="1"/>
      <c r="D1" s="1"/>
      <c r="E1" s="1"/>
      <c r="F1" s="1"/>
      <c r="G1" s="1"/>
    </row>
    <row r="2" spans="1:7" x14ac:dyDescent="0.25">
      <c r="A2" s="115"/>
      <c r="B2" s="115"/>
      <c r="C2" s="115"/>
      <c r="D2" s="115"/>
      <c r="E2" s="115"/>
      <c r="F2" s="115"/>
      <c r="G2" s="115"/>
    </row>
    <row r="3" spans="1:7" ht="24.75" customHeight="1" x14ac:dyDescent="0.25">
      <c r="A3" s="116" t="s">
        <v>0</v>
      </c>
      <c r="B3" s="116"/>
      <c r="C3" s="116"/>
      <c r="D3" s="3"/>
      <c r="E3" s="3"/>
      <c r="F3" s="3"/>
      <c r="G3" s="3"/>
    </row>
    <row r="4" spans="1:7" ht="23.25" customHeight="1" x14ac:dyDescent="0.25">
      <c r="A4" s="117" t="s">
        <v>1</v>
      </c>
      <c r="B4" s="117"/>
      <c r="C4" s="117"/>
      <c r="D4" s="4">
        <f>G20</f>
        <v>707.10599999999999</v>
      </c>
      <c r="E4" s="101" t="s">
        <v>2</v>
      </c>
      <c r="F4" s="3"/>
      <c r="G4" s="3"/>
    </row>
    <row r="5" spans="1:7" ht="29.25" customHeight="1" x14ac:dyDescent="0.25">
      <c r="A5" s="120" t="s">
        <v>107</v>
      </c>
      <c r="B5" s="118"/>
      <c r="C5" s="118"/>
      <c r="D5" s="118"/>
      <c r="E5" s="118"/>
      <c r="F5" s="118"/>
      <c r="G5" s="118"/>
    </row>
    <row r="6" spans="1:7" x14ac:dyDescent="0.25">
      <c r="A6" s="119" t="s">
        <v>3</v>
      </c>
      <c r="B6" s="119"/>
      <c r="C6" s="119"/>
      <c r="D6" s="119"/>
      <c r="E6" s="119"/>
      <c r="F6" s="119"/>
      <c r="G6" s="119"/>
    </row>
    <row r="7" spans="1:7" x14ac:dyDescent="0.25">
      <c r="A7" s="1"/>
      <c r="B7" s="1"/>
      <c r="C7" s="1"/>
      <c r="D7" s="1"/>
      <c r="E7" s="1"/>
      <c r="F7" s="1"/>
      <c r="G7" s="1"/>
    </row>
    <row r="8" spans="1:7" ht="15.75" x14ac:dyDescent="0.25">
      <c r="A8" s="112" t="s">
        <v>4</v>
      </c>
      <c r="B8" s="112"/>
      <c r="C8" s="112"/>
      <c r="D8" s="112"/>
      <c r="E8" s="112"/>
      <c r="F8" s="112"/>
      <c r="G8" s="112"/>
    </row>
    <row r="9" spans="1:7" ht="15.75" x14ac:dyDescent="0.25">
      <c r="A9" s="112" t="s">
        <v>5</v>
      </c>
      <c r="B9" s="112"/>
      <c r="C9" s="112"/>
      <c r="D9" s="112"/>
      <c r="E9" s="112"/>
      <c r="F9" s="112"/>
      <c r="G9" s="112"/>
    </row>
    <row r="10" spans="1:7" ht="15.75" x14ac:dyDescent="0.25">
      <c r="A10" s="112" t="s">
        <v>6</v>
      </c>
      <c r="B10" s="112"/>
      <c r="C10" s="112"/>
      <c r="D10" s="112"/>
      <c r="E10" s="112"/>
      <c r="F10" s="112"/>
      <c r="G10" s="112"/>
    </row>
    <row r="11" spans="1:7" x14ac:dyDescent="0.25">
      <c r="A11" s="113" t="s">
        <v>7</v>
      </c>
      <c r="B11" s="113"/>
      <c r="C11" s="100" t="s">
        <v>57</v>
      </c>
      <c r="D11" s="99"/>
      <c r="E11" s="99"/>
      <c r="F11" s="99"/>
      <c r="G11" s="99"/>
    </row>
    <row r="12" spans="1:7" x14ac:dyDescent="0.25">
      <c r="A12" s="113" t="s">
        <v>8</v>
      </c>
      <c r="B12" s="113"/>
      <c r="C12" s="113" t="s">
        <v>9</v>
      </c>
      <c r="D12" s="113"/>
      <c r="E12" s="113"/>
      <c r="F12" s="113"/>
      <c r="G12" s="113"/>
    </row>
    <row r="13" spans="1:7" ht="14.45" customHeight="1" x14ac:dyDescent="0.25">
      <c r="A13" s="99"/>
      <c r="B13" s="99"/>
      <c r="C13" s="114" t="s">
        <v>110</v>
      </c>
      <c r="D13" s="113"/>
      <c r="E13" s="113"/>
      <c r="F13" s="113"/>
      <c r="G13" s="113"/>
    </row>
    <row r="14" spans="1:7" ht="51" x14ac:dyDescent="0.25">
      <c r="A14" s="6" t="s">
        <v>10</v>
      </c>
      <c r="B14" s="7" t="s">
        <v>11</v>
      </c>
      <c r="C14" s="6" t="s">
        <v>12</v>
      </c>
      <c r="D14" s="6" t="s">
        <v>13</v>
      </c>
      <c r="E14" s="6" t="s">
        <v>14</v>
      </c>
      <c r="F14" s="6" t="s">
        <v>15</v>
      </c>
      <c r="G14" s="6" t="s">
        <v>16</v>
      </c>
    </row>
    <row r="15" spans="1:7" x14ac:dyDescent="0.25">
      <c r="A15" s="27">
        <v>1</v>
      </c>
      <c r="B15" s="9">
        <v>2</v>
      </c>
      <c r="C15" s="10">
        <v>3</v>
      </c>
      <c r="D15" s="10">
        <v>4</v>
      </c>
      <c r="E15" s="10">
        <v>5</v>
      </c>
      <c r="F15" s="27">
        <v>6</v>
      </c>
      <c r="G15" s="11">
        <v>7</v>
      </c>
    </row>
    <row r="16" spans="1:7" ht="33.6" customHeight="1" x14ac:dyDescent="0.25">
      <c r="A16" s="8">
        <v>1</v>
      </c>
      <c r="B16" s="13" t="s">
        <v>30</v>
      </c>
      <c r="C16" s="14" t="s">
        <v>31</v>
      </c>
      <c r="D16" s="15" t="s">
        <v>32</v>
      </c>
      <c r="E16" s="53">
        <f>ROUND(E18*1000*0.25/1000,3)</f>
        <v>0.29299999999999998</v>
      </c>
      <c r="F16" s="17">
        <v>20079.22</v>
      </c>
      <c r="G16" s="18">
        <f t="shared" ref="G16:G18" si="0">ROUND(E16*F16,0)</f>
        <v>5883</v>
      </c>
    </row>
    <row r="17" spans="1:7" ht="39" customHeight="1" x14ac:dyDescent="0.25">
      <c r="A17" s="8">
        <v>2</v>
      </c>
      <c r="B17" s="13" t="s">
        <v>33</v>
      </c>
      <c r="C17" s="28" t="s">
        <v>34</v>
      </c>
      <c r="D17" s="29" t="s">
        <v>35</v>
      </c>
      <c r="E17" s="53">
        <f>ROUND(E18*1000*0.1/100,3)</f>
        <v>1.173</v>
      </c>
      <c r="F17" s="30">
        <v>134643.12</v>
      </c>
      <c r="G17" s="18">
        <f t="shared" si="0"/>
        <v>157936</v>
      </c>
    </row>
    <row r="18" spans="1:7" ht="93" customHeight="1" x14ac:dyDescent="0.25">
      <c r="A18" s="8">
        <v>3</v>
      </c>
      <c r="B18" s="80" t="s">
        <v>97</v>
      </c>
      <c r="C18" s="81" t="s">
        <v>98</v>
      </c>
      <c r="D18" s="15" t="s">
        <v>22</v>
      </c>
      <c r="E18" s="53">
        <v>1.173</v>
      </c>
      <c r="F18" s="17">
        <v>463160.44</v>
      </c>
      <c r="G18" s="18">
        <f t="shared" si="0"/>
        <v>543287</v>
      </c>
    </row>
    <row r="19" spans="1:7" ht="27" customHeight="1" x14ac:dyDescent="0.25">
      <c r="A19" s="1"/>
      <c r="B19" s="1"/>
      <c r="C19" s="20" t="s">
        <v>25</v>
      </c>
      <c r="D19" s="1"/>
      <c r="E19" s="1"/>
      <c r="F19" s="1"/>
      <c r="G19" s="21">
        <f>G18+G17+G16</f>
        <v>707106</v>
      </c>
    </row>
    <row r="20" spans="1:7" ht="24" customHeight="1" x14ac:dyDescent="0.25">
      <c r="A20" s="1"/>
      <c r="B20" s="1"/>
      <c r="C20" s="20" t="s">
        <v>26</v>
      </c>
      <c r="D20" s="1"/>
      <c r="E20" s="1"/>
      <c r="F20" s="1"/>
      <c r="G20" s="22">
        <f>ROUND(G19/1000,3)</f>
        <v>707.10599999999999</v>
      </c>
    </row>
    <row r="21" spans="1:7" ht="30.75" customHeight="1" x14ac:dyDescent="0.25">
      <c r="A21" s="1"/>
      <c r="B21" s="1"/>
      <c r="C21" s="1" t="s">
        <v>27</v>
      </c>
      <c r="D21" s="1"/>
      <c r="E21" s="1"/>
      <c r="F21" s="1"/>
      <c r="G21" s="23">
        <f>ROUND(G20*20/120,3)</f>
        <v>117.851</v>
      </c>
    </row>
    <row r="22" spans="1:7" x14ac:dyDescent="0.25">
      <c r="A22" s="1"/>
      <c r="B22" s="1"/>
      <c r="C22" s="1"/>
      <c r="D22" s="1"/>
      <c r="E22" s="1"/>
      <c r="F22" s="1"/>
      <c r="G22" s="1"/>
    </row>
    <row r="23" spans="1:7" x14ac:dyDescent="0.25">
      <c r="A23" s="1"/>
      <c r="B23" s="1"/>
      <c r="C23" s="1"/>
      <c r="D23" s="1"/>
      <c r="E23" s="1"/>
      <c r="F23" s="1"/>
      <c r="G23" s="1"/>
    </row>
    <row r="24" spans="1:7" x14ac:dyDescent="0.25">
      <c r="A24" s="1"/>
      <c r="B24" s="1"/>
      <c r="C24" s="1"/>
      <c r="D24" s="1"/>
      <c r="E24" s="1"/>
      <c r="F24" s="1"/>
      <c r="G24" s="1"/>
    </row>
    <row r="25" spans="1:7" x14ac:dyDescent="0.25">
      <c r="A25" s="1"/>
      <c r="B25" s="1"/>
      <c r="C25" s="1"/>
      <c r="D25" s="1"/>
      <c r="E25" s="1"/>
      <c r="F25" s="1"/>
      <c r="G25" s="1"/>
    </row>
    <row r="26" spans="1:7" ht="15.75" x14ac:dyDescent="0.25">
      <c r="A26" s="1"/>
      <c r="B26" s="110" t="s">
        <v>28</v>
      </c>
      <c r="C26" s="110"/>
      <c r="D26" s="110"/>
      <c r="E26" s="110"/>
      <c r="F26" s="24"/>
      <c r="G26" s="24"/>
    </row>
    <row r="27" spans="1:7" ht="35.450000000000003" customHeight="1" x14ac:dyDescent="0.25">
      <c r="A27" s="1"/>
      <c r="B27" s="111" t="s">
        <v>29</v>
      </c>
      <c r="C27" s="111"/>
      <c r="D27" s="111"/>
      <c r="E27" s="111"/>
      <c r="F27" s="111"/>
      <c r="G27" s="111"/>
    </row>
    <row r="28" spans="1:7" x14ac:dyDescent="0.25">
      <c r="A28" s="1"/>
      <c r="B28" s="25"/>
      <c r="C28" s="25"/>
      <c r="D28" s="25"/>
      <c r="E28" s="25"/>
      <c r="F28" s="25"/>
      <c r="G28" s="25"/>
    </row>
    <row r="29" spans="1:7" ht="15.75" x14ac:dyDescent="0.25">
      <c r="A29" s="1"/>
      <c r="B29" s="24" t="s">
        <v>58</v>
      </c>
      <c r="C29" s="25"/>
      <c r="D29" s="25"/>
      <c r="E29" s="25"/>
      <c r="F29" s="25"/>
      <c r="G29" s="25"/>
    </row>
    <row r="30" spans="1:7" ht="15.75" x14ac:dyDescent="0.25">
      <c r="A30" s="1"/>
      <c r="B30" s="26"/>
      <c r="C30" s="26"/>
      <c r="D30" s="26"/>
      <c r="E30" s="26"/>
      <c r="F30" s="26"/>
      <c r="G30" s="26"/>
    </row>
  </sheetData>
  <mergeCells count="14">
    <mergeCell ref="B26:E26"/>
    <mergeCell ref="B27:G27"/>
    <mergeCell ref="A9:G9"/>
    <mergeCell ref="A10:G10"/>
    <mergeCell ref="A11:B11"/>
    <mergeCell ref="A12:B12"/>
    <mergeCell ref="C12:G12"/>
    <mergeCell ref="C13:G13"/>
    <mergeCell ref="A8:G8"/>
    <mergeCell ref="A2:G2"/>
    <mergeCell ref="A3:C3"/>
    <mergeCell ref="A4:C4"/>
    <mergeCell ref="A5:G5"/>
    <mergeCell ref="A6:G6"/>
  </mergeCells>
  <pageMargins left="0.7" right="0.7" top="0.75" bottom="0.75" header="0.5" footer="0.5"/>
  <pageSetup paperSize="9" scale="75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0"/>
  <sheetViews>
    <sheetView topLeftCell="A11" workbookViewId="0">
      <selection sqref="A1:G31"/>
    </sheetView>
  </sheetViews>
  <sheetFormatPr defaultRowHeight="15" x14ac:dyDescent="0.25"/>
  <cols>
    <col min="1" max="1" width="5.42578125" customWidth="1"/>
    <col min="2" max="2" width="14.140625" customWidth="1"/>
    <col min="3" max="3" width="48.85546875" customWidth="1"/>
    <col min="4" max="4" width="10.85546875" customWidth="1"/>
    <col min="5" max="5" width="11" customWidth="1"/>
    <col min="6" max="6" width="13" customWidth="1"/>
    <col min="7" max="7" width="12" customWidth="1"/>
  </cols>
  <sheetData>
    <row r="1" spans="1:7" x14ac:dyDescent="0.25">
      <c r="A1" s="1"/>
      <c r="B1" s="1"/>
      <c r="C1" s="1"/>
      <c r="D1" s="1"/>
      <c r="E1" s="1"/>
      <c r="F1" s="1"/>
      <c r="G1" s="1"/>
    </row>
    <row r="2" spans="1:7" x14ac:dyDescent="0.25">
      <c r="A2" s="115"/>
      <c r="B2" s="115"/>
      <c r="C2" s="115"/>
      <c r="D2" s="115"/>
      <c r="E2" s="115"/>
      <c r="F2" s="115"/>
      <c r="G2" s="115"/>
    </row>
    <row r="3" spans="1:7" ht="24.75" customHeight="1" x14ac:dyDescent="0.25">
      <c r="A3" s="116" t="s">
        <v>0</v>
      </c>
      <c r="B3" s="116"/>
      <c r="C3" s="116"/>
      <c r="D3" s="3"/>
      <c r="E3" s="3"/>
      <c r="F3" s="3"/>
      <c r="G3" s="3"/>
    </row>
    <row r="4" spans="1:7" ht="23.25" customHeight="1" x14ac:dyDescent="0.25">
      <c r="A4" s="117" t="s">
        <v>1</v>
      </c>
      <c r="B4" s="117"/>
      <c r="C4" s="117"/>
      <c r="D4" s="4">
        <f>G20</f>
        <v>657.01800000000003</v>
      </c>
      <c r="E4" s="57" t="s">
        <v>2</v>
      </c>
      <c r="F4" s="3"/>
      <c r="G4" s="3"/>
    </row>
    <row r="5" spans="1:7" ht="29.25" customHeight="1" x14ac:dyDescent="0.25">
      <c r="A5" s="118" t="s">
        <v>70</v>
      </c>
      <c r="B5" s="118"/>
      <c r="C5" s="118"/>
      <c r="D5" s="118"/>
      <c r="E5" s="118"/>
      <c r="F5" s="118"/>
      <c r="G5" s="118"/>
    </row>
    <row r="6" spans="1:7" x14ac:dyDescent="0.25">
      <c r="A6" s="119" t="s">
        <v>3</v>
      </c>
      <c r="B6" s="119"/>
      <c r="C6" s="119"/>
      <c r="D6" s="119"/>
      <c r="E6" s="119"/>
      <c r="F6" s="119"/>
      <c r="G6" s="119"/>
    </row>
    <row r="7" spans="1:7" x14ac:dyDescent="0.25">
      <c r="A7" s="1"/>
      <c r="B7" s="1"/>
      <c r="C7" s="1"/>
      <c r="D7" s="1"/>
      <c r="E7" s="1"/>
      <c r="F7" s="1"/>
      <c r="G7" s="1"/>
    </row>
    <row r="8" spans="1:7" ht="15.75" x14ac:dyDescent="0.25">
      <c r="A8" s="112" t="s">
        <v>4</v>
      </c>
      <c r="B8" s="112"/>
      <c r="C8" s="112"/>
      <c r="D8" s="112"/>
      <c r="E8" s="112"/>
      <c r="F8" s="112"/>
      <c r="G8" s="112"/>
    </row>
    <row r="9" spans="1:7" ht="15.75" x14ac:dyDescent="0.25">
      <c r="A9" s="112" t="s">
        <v>5</v>
      </c>
      <c r="B9" s="112"/>
      <c r="C9" s="112"/>
      <c r="D9" s="112"/>
      <c r="E9" s="112"/>
      <c r="F9" s="112"/>
      <c r="G9" s="112"/>
    </row>
    <row r="10" spans="1:7" ht="15.75" x14ac:dyDescent="0.25">
      <c r="A10" s="112" t="s">
        <v>6</v>
      </c>
      <c r="B10" s="112"/>
      <c r="C10" s="112"/>
      <c r="D10" s="112"/>
      <c r="E10" s="112"/>
      <c r="F10" s="112"/>
      <c r="G10" s="112"/>
    </row>
    <row r="11" spans="1:7" x14ac:dyDescent="0.25">
      <c r="A11" s="113" t="s">
        <v>7</v>
      </c>
      <c r="B11" s="113"/>
      <c r="C11" s="56" t="s">
        <v>57</v>
      </c>
      <c r="D11" s="56"/>
      <c r="E11" s="56"/>
      <c r="F11" s="56"/>
      <c r="G11" s="56"/>
    </row>
    <row r="12" spans="1:7" x14ac:dyDescent="0.25">
      <c r="A12" s="113" t="s">
        <v>8</v>
      </c>
      <c r="B12" s="113"/>
      <c r="C12" s="113" t="s">
        <v>9</v>
      </c>
      <c r="D12" s="113"/>
      <c r="E12" s="113"/>
      <c r="F12" s="113"/>
      <c r="G12" s="113"/>
    </row>
    <row r="13" spans="1:7" ht="15" customHeight="1" x14ac:dyDescent="0.25">
      <c r="A13" s="56"/>
      <c r="B13" s="56"/>
      <c r="C13" s="114" t="s">
        <v>110</v>
      </c>
      <c r="D13" s="113"/>
      <c r="E13" s="113"/>
      <c r="F13" s="113"/>
      <c r="G13" s="113"/>
    </row>
    <row r="14" spans="1:7" ht="51" x14ac:dyDescent="0.25">
      <c r="A14" s="6" t="s">
        <v>10</v>
      </c>
      <c r="B14" s="7" t="s">
        <v>11</v>
      </c>
      <c r="C14" s="6" t="s">
        <v>12</v>
      </c>
      <c r="D14" s="6" t="s">
        <v>13</v>
      </c>
      <c r="E14" s="6" t="s">
        <v>14</v>
      </c>
      <c r="F14" s="6" t="s">
        <v>15</v>
      </c>
      <c r="G14" s="6" t="s">
        <v>16</v>
      </c>
    </row>
    <row r="15" spans="1:7" x14ac:dyDescent="0.25">
      <c r="A15" s="8">
        <v>1</v>
      </c>
      <c r="B15" s="9">
        <v>2</v>
      </c>
      <c r="C15" s="10">
        <v>3</v>
      </c>
      <c r="D15" s="10">
        <v>4</v>
      </c>
      <c r="E15" s="10">
        <v>5</v>
      </c>
      <c r="F15" s="8">
        <v>6</v>
      </c>
      <c r="G15" s="11">
        <v>7</v>
      </c>
    </row>
    <row r="16" spans="1:7" ht="41.25" customHeight="1" x14ac:dyDescent="0.25">
      <c r="A16" s="12">
        <v>1</v>
      </c>
      <c r="B16" s="13" t="s">
        <v>17</v>
      </c>
      <c r="C16" s="14" t="s">
        <v>18</v>
      </c>
      <c r="D16" s="15" t="s">
        <v>19</v>
      </c>
      <c r="E16" s="16">
        <f>ROUND(E17*1000*0.7/1000,3)</f>
        <v>0.70599999999999996</v>
      </c>
      <c r="F16" s="17">
        <v>26124.55</v>
      </c>
      <c r="G16" s="18">
        <f t="shared" ref="G16:G18" si="0">ROUND(E16*F16,0)</f>
        <v>18444</v>
      </c>
    </row>
    <row r="17" spans="1:7" ht="43.5" customHeight="1" x14ac:dyDescent="0.25">
      <c r="A17" s="12">
        <v>2</v>
      </c>
      <c r="B17" s="13" t="s">
        <v>20</v>
      </c>
      <c r="C17" s="14" t="s">
        <v>21</v>
      </c>
      <c r="D17" s="15" t="s">
        <v>22</v>
      </c>
      <c r="E17" s="16">
        <v>1.008</v>
      </c>
      <c r="F17" s="17">
        <v>525010.96</v>
      </c>
      <c r="G17" s="18">
        <f t="shared" si="0"/>
        <v>529211</v>
      </c>
    </row>
    <row r="18" spans="1:7" ht="47.25" customHeight="1" x14ac:dyDescent="0.25">
      <c r="A18" s="12">
        <v>3</v>
      </c>
      <c r="B18" s="13" t="s">
        <v>23</v>
      </c>
      <c r="C18" s="14" t="s">
        <v>24</v>
      </c>
      <c r="D18" s="15" t="s">
        <v>22</v>
      </c>
      <c r="E18" s="16">
        <v>1.008</v>
      </c>
      <c r="F18" s="19">
        <v>108495.24</v>
      </c>
      <c r="G18" s="18">
        <f t="shared" si="0"/>
        <v>109363</v>
      </c>
    </row>
    <row r="19" spans="1:7" ht="27" customHeight="1" x14ac:dyDescent="0.25">
      <c r="A19" s="1"/>
      <c r="B19" s="1"/>
      <c r="C19" s="20" t="s">
        <v>25</v>
      </c>
      <c r="D19" s="1"/>
      <c r="E19" s="1"/>
      <c r="F19" s="1"/>
      <c r="G19" s="21">
        <f>G16+G17+G18</f>
        <v>657018</v>
      </c>
    </row>
    <row r="20" spans="1:7" ht="24" customHeight="1" x14ac:dyDescent="0.25">
      <c r="A20" s="1"/>
      <c r="B20" s="1"/>
      <c r="C20" s="20" t="s">
        <v>26</v>
      </c>
      <c r="D20" s="1"/>
      <c r="E20" s="1"/>
      <c r="F20" s="1"/>
      <c r="G20" s="22">
        <f>ROUND(G19/1000,3)</f>
        <v>657.01800000000003</v>
      </c>
    </row>
    <row r="21" spans="1:7" ht="30.75" customHeight="1" x14ac:dyDescent="0.25">
      <c r="A21" s="1"/>
      <c r="B21" s="1"/>
      <c r="C21" s="1" t="s">
        <v>27</v>
      </c>
      <c r="D21" s="1"/>
      <c r="E21" s="1"/>
      <c r="F21" s="1"/>
      <c r="G21" s="23">
        <f>ROUND(G20*20/120,3)</f>
        <v>109.503</v>
      </c>
    </row>
    <row r="22" spans="1:7" x14ac:dyDescent="0.25">
      <c r="A22" s="1"/>
      <c r="B22" s="1"/>
      <c r="C22" s="1"/>
      <c r="D22" s="1"/>
      <c r="E22" s="1"/>
      <c r="F22" s="1"/>
      <c r="G22" s="1"/>
    </row>
    <row r="23" spans="1:7" x14ac:dyDescent="0.25">
      <c r="A23" s="1"/>
      <c r="B23" s="1"/>
      <c r="C23" s="1"/>
      <c r="D23" s="1"/>
      <c r="E23" s="1"/>
      <c r="F23" s="1"/>
      <c r="G23" s="1"/>
    </row>
    <row r="24" spans="1:7" x14ac:dyDescent="0.25">
      <c r="A24" s="1"/>
      <c r="B24" s="1"/>
      <c r="C24" s="1"/>
      <c r="D24" s="1"/>
      <c r="E24" s="1"/>
      <c r="F24" s="1"/>
      <c r="G24" s="1"/>
    </row>
    <row r="25" spans="1:7" x14ac:dyDescent="0.25">
      <c r="A25" s="1"/>
      <c r="B25" s="1"/>
      <c r="C25" s="1"/>
      <c r="D25" s="1"/>
      <c r="E25" s="1"/>
      <c r="F25" s="1"/>
      <c r="G25" s="1"/>
    </row>
    <row r="26" spans="1:7" ht="15.75" x14ac:dyDescent="0.25">
      <c r="A26" s="1"/>
      <c r="B26" s="110" t="s">
        <v>28</v>
      </c>
      <c r="C26" s="110"/>
      <c r="D26" s="110"/>
      <c r="E26" s="110"/>
      <c r="F26" s="24"/>
      <c r="G26" s="24"/>
    </row>
    <row r="27" spans="1:7" ht="33.6" customHeight="1" x14ac:dyDescent="0.25">
      <c r="A27" s="1"/>
      <c r="B27" s="111" t="s">
        <v>29</v>
      </c>
      <c r="C27" s="111"/>
      <c r="D27" s="111"/>
      <c r="E27" s="111"/>
      <c r="F27" s="111"/>
      <c r="G27" s="111"/>
    </row>
    <row r="28" spans="1:7" x14ac:dyDescent="0.25">
      <c r="A28" s="1"/>
      <c r="B28" s="25"/>
      <c r="C28" s="25"/>
      <c r="D28" s="25"/>
      <c r="E28" s="25"/>
      <c r="F28" s="25"/>
      <c r="G28" s="25"/>
    </row>
    <row r="29" spans="1:7" ht="15.75" x14ac:dyDescent="0.25">
      <c r="A29" s="1"/>
      <c r="B29" s="24" t="s">
        <v>58</v>
      </c>
      <c r="C29" s="25"/>
      <c r="D29" s="25"/>
      <c r="E29" s="25"/>
      <c r="F29" s="25"/>
      <c r="G29" s="25"/>
    </row>
    <row r="30" spans="1:7" ht="15.75" x14ac:dyDescent="0.25">
      <c r="A30" s="1"/>
      <c r="B30" s="26"/>
      <c r="C30" s="26"/>
      <c r="D30" s="26"/>
      <c r="E30" s="26"/>
      <c r="F30" s="26"/>
      <c r="G30" s="26"/>
    </row>
  </sheetData>
  <mergeCells count="14">
    <mergeCell ref="B26:E26"/>
    <mergeCell ref="B27:G27"/>
    <mergeCell ref="A9:G9"/>
    <mergeCell ref="A10:G10"/>
    <mergeCell ref="A11:B11"/>
    <mergeCell ref="A12:B12"/>
    <mergeCell ref="C12:G12"/>
    <mergeCell ref="C13:G13"/>
    <mergeCell ref="A8:G8"/>
    <mergeCell ref="A2:G2"/>
    <mergeCell ref="A3:C3"/>
    <mergeCell ref="A4:C4"/>
    <mergeCell ref="A5:G5"/>
    <mergeCell ref="A6:G6"/>
  </mergeCells>
  <pageMargins left="0.7" right="0.7" top="0.75" bottom="0.75" header="0.5" footer="0.5"/>
  <pageSetup paperSize="9" scale="75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0"/>
  <sheetViews>
    <sheetView workbookViewId="0">
      <selection activeCell="G19" sqref="G19"/>
    </sheetView>
  </sheetViews>
  <sheetFormatPr defaultRowHeight="15" x14ac:dyDescent="0.25"/>
  <cols>
    <col min="1" max="1" width="5.42578125" customWidth="1"/>
    <col min="2" max="2" width="14.140625" customWidth="1"/>
    <col min="3" max="3" width="48.85546875" customWidth="1"/>
    <col min="4" max="4" width="10.85546875" customWidth="1"/>
    <col min="5" max="5" width="11" customWidth="1"/>
    <col min="6" max="6" width="13" customWidth="1"/>
    <col min="7" max="7" width="12" customWidth="1"/>
  </cols>
  <sheetData>
    <row r="1" spans="1:7" x14ac:dyDescent="0.25">
      <c r="A1" s="1"/>
      <c r="B1" s="1"/>
      <c r="C1" s="1"/>
      <c r="D1" s="1"/>
      <c r="E1" s="1"/>
      <c r="F1" s="1"/>
      <c r="G1" s="1"/>
    </row>
    <row r="2" spans="1:7" x14ac:dyDescent="0.25">
      <c r="A2" s="115"/>
      <c r="B2" s="115"/>
      <c r="C2" s="115"/>
      <c r="D2" s="115"/>
      <c r="E2" s="115"/>
      <c r="F2" s="115"/>
      <c r="G2" s="115"/>
    </row>
    <row r="3" spans="1:7" ht="24.75" customHeight="1" x14ac:dyDescent="0.25">
      <c r="A3" s="116" t="s">
        <v>0</v>
      </c>
      <c r="B3" s="116"/>
      <c r="C3" s="116"/>
      <c r="D3" s="3"/>
      <c r="E3" s="3"/>
      <c r="F3" s="3"/>
      <c r="G3" s="3"/>
    </row>
    <row r="4" spans="1:7" ht="23.25" customHeight="1" x14ac:dyDescent="0.25">
      <c r="A4" s="117" t="s">
        <v>1</v>
      </c>
      <c r="B4" s="117"/>
      <c r="C4" s="117"/>
      <c r="D4" s="4">
        <f>G20</f>
        <v>1168.0029999999999</v>
      </c>
      <c r="E4" s="57" t="s">
        <v>2</v>
      </c>
      <c r="F4" s="3"/>
      <c r="G4" s="3"/>
    </row>
    <row r="5" spans="1:7" ht="29.25" customHeight="1" x14ac:dyDescent="0.25">
      <c r="A5" s="118" t="s">
        <v>40</v>
      </c>
      <c r="B5" s="118"/>
      <c r="C5" s="118"/>
      <c r="D5" s="118"/>
      <c r="E5" s="118"/>
      <c r="F5" s="118"/>
      <c r="G5" s="118"/>
    </row>
    <row r="6" spans="1:7" x14ac:dyDescent="0.25">
      <c r="A6" s="119" t="s">
        <v>3</v>
      </c>
      <c r="B6" s="119"/>
      <c r="C6" s="119"/>
      <c r="D6" s="119"/>
      <c r="E6" s="119"/>
      <c r="F6" s="119"/>
      <c r="G6" s="119"/>
    </row>
    <row r="7" spans="1:7" x14ac:dyDescent="0.25">
      <c r="A7" s="1"/>
      <c r="B7" s="1"/>
      <c r="C7" s="1"/>
      <c r="D7" s="1"/>
      <c r="E7" s="1"/>
      <c r="F7" s="1"/>
      <c r="G7" s="1"/>
    </row>
    <row r="8" spans="1:7" ht="15.75" x14ac:dyDescent="0.25">
      <c r="A8" s="112" t="s">
        <v>4</v>
      </c>
      <c r="B8" s="112"/>
      <c r="C8" s="112"/>
      <c r="D8" s="112"/>
      <c r="E8" s="112"/>
      <c r="F8" s="112"/>
      <c r="G8" s="112"/>
    </row>
    <row r="9" spans="1:7" ht="15.75" x14ac:dyDescent="0.25">
      <c r="A9" s="112" t="s">
        <v>5</v>
      </c>
      <c r="B9" s="112"/>
      <c r="C9" s="112"/>
      <c r="D9" s="112"/>
      <c r="E9" s="112"/>
      <c r="F9" s="112"/>
      <c r="G9" s="112"/>
    </row>
    <row r="10" spans="1:7" ht="15.75" x14ac:dyDescent="0.25">
      <c r="A10" s="112" t="s">
        <v>6</v>
      </c>
      <c r="B10" s="112"/>
      <c r="C10" s="112"/>
      <c r="D10" s="112"/>
      <c r="E10" s="112"/>
      <c r="F10" s="112"/>
      <c r="G10" s="112"/>
    </row>
    <row r="11" spans="1:7" x14ac:dyDescent="0.25">
      <c r="A11" s="113" t="s">
        <v>7</v>
      </c>
      <c r="B11" s="113"/>
      <c r="C11" s="56" t="s">
        <v>57</v>
      </c>
      <c r="D11" s="56"/>
      <c r="E11" s="56"/>
      <c r="F11" s="56"/>
      <c r="G11" s="56"/>
    </row>
    <row r="12" spans="1:7" x14ac:dyDescent="0.25">
      <c r="A12" s="113" t="s">
        <v>8</v>
      </c>
      <c r="B12" s="113"/>
      <c r="C12" s="113" t="s">
        <v>9</v>
      </c>
      <c r="D12" s="113"/>
      <c r="E12" s="113"/>
      <c r="F12" s="113"/>
      <c r="G12" s="113"/>
    </row>
    <row r="13" spans="1:7" ht="15" customHeight="1" x14ac:dyDescent="0.25">
      <c r="A13" s="56"/>
      <c r="B13" s="56"/>
      <c r="C13" s="114" t="s">
        <v>110</v>
      </c>
      <c r="D13" s="113"/>
      <c r="E13" s="113"/>
      <c r="F13" s="113"/>
      <c r="G13" s="113"/>
    </row>
    <row r="14" spans="1:7" ht="51" x14ac:dyDescent="0.25">
      <c r="A14" s="6" t="s">
        <v>10</v>
      </c>
      <c r="B14" s="7" t="s">
        <v>11</v>
      </c>
      <c r="C14" s="6" t="s">
        <v>12</v>
      </c>
      <c r="D14" s="6" t="s">
        <v>13</v>
      </c>
      <c r="E14" s="6" t="s">
        <v>14</v>
      </c>
      <c r="F14" s="6" t="s">
        <v>15</v>
      </c>
      <c r="G14" s="6" t="s">
        <v>16</v>
      </c>
    </row>
    <row r="15" spans="1:7" x14ac:dyDescent="0.25">
      <c r="A15" s="8">
        <v>1</v>
      </c>
      <c r="B15" s="9">
        <v>2</v>
      </c>
      <c r="C15" s="10">
        <v>3</v>
      </c>
      <c r="D15" s="10">
        <v>4</v>
      </c>
      <c r="E15" s="10">
        <v>5</v>
      </c>
      <c r="F15" s="8">
        <v>6</v>
      </c>
      <c r="G15" s="11">
        <v>7</v>
      </c>
    </row>
    <row r="16" spans="1:7" ht="41.25" customHeight="1" x14ac:dyDescent="0.25">
      <c r="A16" s="12">
        <v>1</v>
      </c>
      <c r="B16" s="13" t="s">
        <v>17</v>
      </c>
      <c r="C16" s="14" t="s">
        <v>18</v>
      </c>
      <c r="D16" s="15" t="s">
        <v>19</v>
      </c>
      <c r="E16" s="16">
        <f>ROUND(E17*1000*0.7/1000,3)</f>
        <v>1.254</v>
      </c>
      <c r="F16" s="17">
        <v>26124.55</v>
      </c>
      <c r="G16" s="18">
        <f t="shared" ref="G16:G18" si="0">ROUND(E16*F16,0)</f>
        <v>32760</v>
      </c>
    </row>
    <row r="17" spans="1:7" ht="43.5" customHeight="1" x14ac:dyDescent="0.25">
      <c r="A17" s="12">
        <v>2</v>
      </c>
      <c r="B17" s="13" t="s">
        <v>20</v>
      </c>
      <c r="C17" s="14" t="s">
        <v>21</v>
      </c>
      <c r="D17" s="15" t="s">
        <v>22</v>
      </c>
      <c r="E17" s="16">
        <v>1.792</v>
      </c>
      <c r="F17" s="17">
        <v>525010.96</v>
      </c>
      <c r="G17" s="18">
        <f t="shared" si="0"/>
        <v>940820</v>
      </c>
    </row>
    <row r="18" spans="1:7" ht="47.25" customHeight="1" x14ac:dyDescent="0.25">
      <c r="A18" s="12">
        <v>3</v>
      </c>
      <c r="B18" s="13" t="s">
        <v>23</v>
      </c>
      <c r="C18" s="14" t="s">
        <v>24</v>
      </c>
      <c r="D18" s="15" t="s">
        <v>22</v>
      </c>
      <c r="E18" s="16">
        <v>1.792</v>
      </c>
      <c r="F18" s="19">
        <v>108495.24</v>
      </c>
      <c r="G18" s="18">
        <f t="shared" si="0"/>
        <v>194423</v>
      </c>
    </row>
    <row r="19" spans="1:7" ht="27" customHeight="1" x14ac:dyDescent="0.25">
      <c r="A19" s="1"/>
      <c r="B19" s="1"/>
      <c r="C19" s="20" t="s">
        <v>25</v>
      </c>
      <c r="D19" s="1"/>
      <c r="E19" s="1"/>
      <c r="F19" s="1"/>
      <c r="G19" s="21">
        <f>G16+G17+G18</f>
        <v>1168003</v>
      </c>
    </row>
    <row r="20" spans="1:7" ht="24" customHeight="1" x14ac:dyDescent="0.25">
      <c r="A20" s="1"/>
      <c r="B20" s="1"/>
      <c r="C20" s="20" t="s">
        <v>26</v>
      </c>
      <c r="D20" s="1"/>
      <c r="E20" s="1"/>
      <c r="F20" s="1"/>
      <c r="G20" s="22">
        <f>ROUND(G19/1000,3)</f>
        <v>1168.0029999999999</v>
      </c>
    </row>
    <row r="21" spans="1:7" ht="30.75" customHeight="1" x14ac:dyDescent="0.25">
      <c r="A21" s="1"/>
      <c r="B21" s="1"/>
      <c r="C21" s="1" t="s">
        <v>27</v>
      </c>
      <c r="D21" s="1"/>
      <c r="E21" s="1"/>
      <c r="F21" s="1"/>
      <c r="G21" s="23">
        <f>ROUND(G20*20/120,3)</f>
        <v>194.667</v>
      </c>
    </row>
    <row r="22" spans="1:7" x14ac:dyDescent="0.25">
      <c r="A22" s="1"/>
      <c r="B22" s="1"/>
      <c r="C22" s="1"/>
      <c r="D22" s="1"/>
      <c r="E22" s="1"/>
      <c r="F22" s="1"/>
      <c r="G22" s="1"/>
    </row>
    <row r="23" spans="1:7" x14ac:dyDescent="0.25">
      <c r="A23" s="1"/>
      <c r="B23" s="1"/>
      <c r="C23" s="1"/>
      <c r="D23" s="1"/>
      <c r="E23" s="1"/>
      <c r="F23" s="1"/>
      <c r="G23" s="1"/>
    </row>
    <row r="24" spans="1:7" x14ac:dyDescent="0.25">
      <c r="A24" s="1"/>
      <c r="B24" s="1"/>
      <c r="C24" s="1"/>
      <c r="D24" s="1"/>
      <c r="E24" s="1"/>
      <c r="F24" s="1"/>
      <c r="G24" s="1"/>
    </row>
    <row r="25" spans="1:7" x14ac:dyDescent="0.25">
      <c r="A25" s="1"/>
      <c r="B25" s="1"/>
      <c r="C25" s="1"/>
      <c r="D25" s="1"/>
      <c r="E25" s="1"/>
      <c r="F25" s="1"/>
      <c r="G25" s="1"/>
    </row>
    <row r="26" spans="1:7" ht="15.75" x14ac:dyDescent="0.25">
      <c r="A26" s="1"/>
      <c r="B26" s="110" t="s">
        <v>28</v>
      </c>
      <c r="C26" s="110"/>
      <c r="D26" s="110"/>
      <c r="E26" s="110"/>
      <c r="F26" s="24"/>
      <c r="G26" s="24"/>
    </row>
    <row r="27" spans="1:7" ht="33.6" customHeight="1" x14ac:dyDescent="0.25">
      <c r="A27" s="1"/>
      <c r="B27" s="111" t="s">
        <v>29</v>
      </c>
      <c r="C27" s="111"/>
      <c r="D27" s="111"/>
      <c r="E27" s="111"/>
      <c r="F27" s="111"/>
      <c r="G27" s="111"/>
    </row>
    <row r="28" spans="1:7" x14ac:dyDescent="0.25">
      <c r="A28" s="1"/>
      <c r="B28" s="25"/>
      <c r="C28" s="25"/>
      <c r="D28" s="25"/>
      <c r="E28" s="25"/>
      <c r="F28" s="25"/>
      <c r="G28" s="25"/>
    </row>
    <row r="29" spans="1:7" ht="15.75" x14ac:dyDescent="0.25">
      <c r="A29" s="1"/>
      <c r="B29" s="24" t="s">
        <v>58</v>
      </c>
      <c r="C29" s="25"/>
      <c r="D29" s="25"/>
      <c r="E29" s="25"/>
      <c r="F29" s="25"/>
      <c r="G29" s="25"/>
    </row>
    <row r="30" spans="1:7" ht="15.75" x14ac:dyDescent="0.25">
      <c r="A30" s="1"/>
      <c r="B30" s="26"/>
      <c r="C30" s="26"/>
      <c r="D30" s="26"/>
      <c r="E30" s="26"/>
      <c r="F30" s="26"/>
      <c r="G30" s="26"/>
    </row>
  </sheetData>
  <mergeCells count="14">
    <mergeCell ref="B26:E26"/>
    <mergeCell ref="B27:G27"/>
    <mergeCell ref="A9:G9"/>
    <mergeCell ref="A10:G10"/>
    <mergeCell ref="A11:B11"/>
    <mergeCell ref="A12:B12"/>
    <mergeCell ref="C12:G12"/>
    <mergeCell ref="C13:G13"/>
    <mergeCell ref="A8:G8"/>
    <mergeCell ref="A2:G2"/>
    <mergeCell ref="A3:C3"/>
    <mergeCell ref="A4:C4"/>
    <mergeCell ref="A5:G5"/>
    <mergeCell ref="A6:G6"/>
  </mergeCells>
  <pageMargins left="0.7" right="0.7" top="0.75" bottom="0.75" header="0.5" footer="0.5"/>
  <pageSetup paperSize="9" scale="75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0"/>
  <sheetViews>
    <sheetView workbookViewId="0">
      <selection activeCell="E16" sqref="E16"/>
    </sheetView>
  </sheetViews>
  <sheetFormatPr defaultRowHeight="15" x14ac:dyDescent="0.25"/>
  <cols>
    <col min="1" max="1" width="5.42578125" customWidth="1"/>
    <col min="2" max="2" width="14.140625" customWidth="1"/>
    <col min="3" max="3" width="48.85546875" customWidth="1"/>
    <col min="4" max="4" width="10.85546875" customWidth="1"/>
    <col min="5" max="5" width="11" customWidth="1"/>
    <col min="6" max="6" width="13" customWidth="1"/>
    <col min="7" max="7" width="12" customWidth="1"/>
  </cols>
  <sheetData>
    <row r="1" spans="1:7" x14ac:dyDescent="0.25">
      <c r="A1" s="1"/>
      <c r="B1" s="1"/>
      <c r="C1" s="1"/>
      <c r="D1" s="1"/>
      <c r="E1" s="1"/>
      <c r="F1" s="1"/>
      <c r="G1" s="1"/>
    </row>
    <row r="2" spans="1:7" x14ac:dyDescent="0.25">
      <c r="A2" s="115"/>
      <c r="B2" s="115"/>
      <c r="C2" s="115"/>
      <c r="D2" s="115"/>
      <c r="E2" s="115"/>
      <c r="F2" s="115"/>
      <c r="G2" s="115"/>
    </row>
    <row r="3" spans="1:7" ht="24.75" customHeight="1" x14ac:dyDescent="0.25">
      <c r="A3" s="116" t="s">
        <v>0</v>
      </c>
      <c r="B3" s="116"/>
      <c r="C3" s="116"/>
      <c r="D3" s="3"/>
      <c r="E3" s="3"/>
      <c r="F3" s="3"/>
      <c r="G3" s="3"/>
    </row>
    <row r="4" spans="1:7" ht="23.25" customHeight="1" x14ac:dyDescent="0.25">
      <c r="A4" s="117" t="s">
        <v>1</v>
      </c>
      <c r="B4" s="117"/>
      <c r="C4" s="117"/>
      <c r="D4" s="4">
        <f>G20</f>
        <v>1306.1990000000001</v>
      </c>
      <c r="E4" s="57" t="s">
        <v>2</v>
      </c>
      <c r="F4" s="3"/>
      <c r="G4" s="3"/>
    </row>
    <row r="5" spans="1:7" ht="29.25" customHeight="1" x14ac:dyDescent="0.25">
      <c r="A5" s="118" t="s">
        <v>74</v>
      </c>
      <c r="B5" s="118"/>
      <c r="C5" s="118"/>
      <c r="D5" s="118"/>
      <c r="E5" s="118"/>
      <c r="F5" s="118"/>
      <c r="G5" s="118"/>
    </row>
    <row r="6" spans="1:7" x14ac:dyDescent="0.25">
      <c r="A6" s="119" t="s">
        <v>3</v>
      </c>
      <c r="B6" s="119"/>
      <c r="C6" s="119"/>
      <c r="D6" s="119"/>
      <c r="E6" s="119"/>
      <c r="F6" s="119"/>
      <c r="G6" s="119"/>
    </row>
    <row r="7" spans="1:7" x14ac:dyDescent="0.25">
      <c r="A7" s="1"/>
      <c r="B7" s="1"/>
      <c r="C7" s="1"/>
      <c r="D7" s="1"/>
      <c r="E7" s="1"/>
      <c r="F7" s="1"/>
      <c r="G7" s="1"/>
    </row>
    <row r="8" spans="1:7" ht="15.75" x14ac:dyDescent="0.25">
      <c r="A8" s="112" t="s">
        <v>4</v>
      </c>
      <c r="B8" s="112"/>
      <c r="C8" s="112"/>
      <c r="D8" s="112"/>
      <c r="E8" s="112"/>
      <c r="F8" s="112"/>
      <c r="G8" s="112"/>
    </row>
    <row r="9" spans="1:7" ht="15.75" x14ac:dyDescent="0.25">
      <c r="A9" s="112" t="s">
        <v>5</v>
      </c>
      <c r="B9" s="112"/>
      <c r="C9" s="112"/>
      <c r="D9" s="112"/>
      <c r="E9" s="112"/>
      <c r="F9" s="112"/>
      <c r="G9" s="112"/>
    </row>
    <row r="10" spans="1:7" ht="15.75" x14ac:dyDescent="0.25">
      <c r="A10" s="112" t="s">
        <v>6</v>
      </c>
      <c r="B10" s="112"/>
      <c r="C10" s="112"/>
      <c r="D10" s="112"/>
      <c r="E10" s="112"/>
      <c r="F10" s="112"/>
      <c r="G10" s="112"/>
    </row>
    <row r="11" spans="1:7" x14ac:dyDescent="0.25">
      <c r="A11" s="113" t="s">
        <v>7</v>
      </c>
      <c r="B11" s="113"/>
      <c r="C11" s="56" t="s">
        <v>57</v>
      </c>
      <c r="D11" s="56"/>
      <c r="E11" s="56"/>
      <c r="F11" s="56"/>
      <c r="G11" s="56"/>
    </row>
    <row r="12" spans="1:7" x14ac:dyDescent="0.25">
      <c r="A12" s="113" t="s">
        <v>8</v>
      </c>
      <c r="B12" s="113"/>
      <c r="C12" s="113" t="s">
        <v>9</v>
      </c>
      <c r="D12" s="113"/>
      <c r="E12" s="113"/>
      <c r="F12" s="113"/>
      <c r="G12" s="113"/>
    </row>
    <row r="13" spans="1:7" ht="15" customHeight="1" x14ac:dyDescent="0.25">
      <c r="A13" s="56"/>
      <c r="B13" s="56"/>
      <c r="C13" s="114" t="s">
        <v>110</v>
      </c>
      <c r="D13" s="113"/>
      <c r="E13" s="113"/>
      <c r="F13" s="113"/>
      <c r="G13" s="113"/>
    </row>
    <row r="14" spans="1:7" ht="51" x14ac:dyDescent="0.25">
      <c r="A14" s="6" t="s">
        <v>10</v>
      </c>
      <c r="B14" s="7" t="s">
        <v>11</v>
      </c>
      <c r="C14" s="6" t="s">
        <v>12</v>
      </c>
      <c r="D14" s="6" t="s">
        <v>13</v>
      </c>
      <c r="E14" s="6" t="s">
        <v>14</v>
      </c>
      <c r="F14" s="6" t="s">
        <v>15</v>
      </c>
      <c r="G14" s="6" t="s">
        <v>16</v>
      </c>
    </row>
    <row r="15" spans="1:7" x14ac:dyDescent="0.25">
      <c r="A15" s="8">
        <v>1</v>
      </c>
      <c r="B15" s="9">
        <v>2</v>
      </c>
      <c r="C15" s="10">
        <v>3</v>
      </c>
      <c r="D15" s="10">
        <v>4</v>
      </c>
      <c r="E15" s="10">
        <v>5</v>
      </c>
      <c r="F15" s="8">
        <v>6</v>
      </c>
      <c r="G15" s="11">
        <v>7</v>
      </c>
    </row>
    <row r="16" spans="1:7" ht="41.25" customHeight="1" x14ac:dyDescent="0.25">
      <c r="A16" s="12">
        <v>1</v>
      </c>
      <c r="B16" s="13" t="s">
        <v>17</v>
      </c>
      <c r="C16" s="14" t="s">
        <v>18</v>
      </c>
      <c r="D16" s="15" t="s">
        <v>19</v>
      </c>
      <c r="E16" s="16">
        <f>ROUND(E17*1000*0.7/1000,3)</f>
        <v>1.403</v>
      </c>
      <c r="F16" s="17">
        <v>26124.55</v>
      </c>
      <c r="G16" s="18">
        <f t="shared" ref="G16:G18" si="0">ROUND(E16*F16,0)</f>
        <v>36653</v>
      </c>
    </row>
    <row r="17" spans="1:7" ht="43.5" customHeight="1" x14ac:dyDescent="0.25">
      <c r="A17" s="12">
        <v>2</v>
      </c>
      <c r="B17" s="13" t="s">
        <v>20</v>
      </c>
      <c r="C17" s="14" t="s">
        <v>21</v>
      </c>
      <c r="D17" s="15" t="s">
        <v>22</v>
      </c>
      <c r="E17" s="16">
        <v>2.004</v>
      </c>
      <c r="F17" s="17">
        <v>525010.96</v>
      </c>
      <c r="G17" s="18">
        <f t="shared" si="0"/>
        <v>1052122</v>
      </c>
    </row>
    <row r="18" spans="1:7" ht="47.25" customHeight="1" x14ac:dyDescent="0.25">
      <c r="A18" s="12">
        <v>3</v>
      </c>
      <c r="B18" s="13" t="s">
        <v>23</v>
      </c>
      <c r="C18" s="14" t="s">
        <v>24</v>
      </c>
      <c r="D18" s="15" t="s">
        <v>22</v>
      </c>
      <c r="E18" s="16">
        <v>2.004</v>
      </c>
      <c r="F18" s="19">
        <v>108495.24</v>
      </c>
      <c r="G18" s="18">
        <f t="shared" si="0"/>
        <v>217424</v>
      </c>
    </row>
    <row r="19" spans="1:7" ht="27" customHeight="1" x14ac:dyDescent="0.25">
      <c r="A19" s="1"/>
      <c r="B19" s="1"/>
      <c r="C19" s="20" t="s">
        <v>25</v>
      </c>
      <c r="D19" s="1"/>
      <c r="E19" s="1"/>
      <c r="F19" s="1"/>
      <c r="G19" s="21">
        <f>G16+G17+G18</f>
        <v>1306199</v>
      </c>
    </row>
    <row r="20" spans="1:7" ht="24" customHeight="1" x14ac:dyDescent="0.25">
      <c r="A20" s="1"/>
      <c r="B20" s="1"/>
      <c r="C20" s="20" t="s">
        <v>26</v>
      </c>
      <c r="D20" s="1"/>
      <c r="E20" s="1"/>
      <c r="F20" s="1"/>
      <c r="G20" s="22">
        <f>ROUND(G19/1000,3)</f>
        <v>1306.1990000000001</v>
      </c>
    </row>
    <row r="21" spans="1:7" ht="30.75" customHeight="1" x14ac:dyDescent="0.25">
      <c r="A21" s="1"/>
      <c r="B21" s="1"/>
      <c r="C21" s="1" t="s">
        <v>27</v>
      </c>
      <c r="D21" s="1"/>
      <c r="E21" s="1"/>
      <c r="F21" s="1"/>
      <c r="G21" s="23">
        <f>ROUND(G20*20/120,3)</f>
        <v>217.7</v>
      </c>
    </row>
    <row r="22" spans="1:7" x14ac:dyDescent="0.25">
      <c r="A22" s="1"/>
      <c r="B22" s="1"/>
      <c r="C22" s="1"/>
      <c r="D22" s="1"/>
      <c r="E22" s="1"/>
      <c r="F22" s="1"/>
      <c r="G22" s="1"/>
    </row>
    <row r="23" spans="1:7" x14ac:dyDescent="0.25">
      <c r="A23" s="1"/>
      <c r="B23" s="1"/>
      <c r="C23" s="1"/>
      <c r="D23" s="1"/>
      <c r="E23" s="1"/>
      <c r="F23" s="1"/>
      <c r="G23" s="1"/>
    </row>
    <row r="24" spans="1:7" x14ac:dyDescent="0.25">
      <c r="A24" s="1"/>
      <c r="B24" s="1"/>
      <c r="C24" s="1"/>
      <c r="D24" s="1"/>
      <c r="E24" s="1"/>
      <c r="F24" s="1"/>
      <c r="G24" s="1"/>
    </row>
    <row r="25" spans="1:7" x14ac:dyDescent="0.25">
      <c r="A25" s="1"/>
      <c r="B25" s="1"/>
      <c r="C25" s="1"/>
      <c r="D25" s="1"/>
      <c r="E25" s="1"/>
      <c r="F25" s="1"/>
      <c r="G25" s="1"/>
    </row>
    <row r="26" spans="1:7" ht="15.75" x14ac:dyDescent="0.25">
      <c r="A26" s="1"/>
      <c r="B26" s="110" t="s">
        <v>28</v>
      </c>
      <c r="C26" s="110"/>
      <c r="D26" s="110"/>
      <c r="E26" s="110"/>
      <c r="F26" s="24"/>
      <c r="G26" s="24"/>
    </row>
    <row r="27" spans="1:7" ht="33.6" customHeight="1" x14ac:dyDescent="0.25">
      <c r="A27" s="1"/>
      <c r="B27" s="111" t="s">
        <v>29</v>
      </c>
      <c r="C27" s="111"/>
      <c r="D27" s="111"/>
      <c r="E27" s="111"/>
      <c r="F27" s="111"/>
      <c r="G27" s="111"/>
    </row>
    <row r="28" spans="1:7" x14ac:dyDescent="0.25">
      <c r="A28" s="1"/>
      <c r="B28" s="25"/>
      <c r="C28" s="25"/>
      <c r="D28" s="25"/>
      <c r="E28" s="25"/>
      <c r="F28" s="25"/>
      <c r="G28" s="25"/>
    </row>
    <row r="29" spans="1:7" ht="15.75" x14ac:dyDescent="0.25">
      <c r="A29" s="1"/>
      <c r="B29" s="24" t="s">
        <v>58</v>
      </c>
      <c r="C29" s="25"/>
      <c r="D29" s="25"/>
      <c r="E29" s="25"/>
      <c r="F29" s="25"/>
      <c r="G29" s="25"/>
    </row>
    <row r="30" spans="1:7" ht="15.75" x14ac:dyDescent="0.25">
      <c r="A30" s="1"/>
      <c r="B30" s="26"/>
      <c r="C30" s="26"/>
      <c r="D30" s="26"/>
      <c r="E30" s="26"/>
      <c r="F30" s="26"/>
      <c r="G30" s="26"/>
    </row>
  </sheetData>
  <mergeCells count="14">
    <mergeCell ref="B26:E26"/>
    <mergeCell ref="B27:G27"/>
    <mergeCell ref="A9:G9"/>
    <mergeCell ref="A10:G10"/>
    <mergeCell ref="A11:B11"/>
    <mergeCell ref="A12:B12"/>
    <mergeCell ref="C12:G12"/>
    <mergeCell ref="C13:G13"/>
    <mergeCell ref="A8:G8"/>
    <mergeCell ref="A2:G2"/>
    <mergeCell ref="A3:C3"/>
    <mergeCell ref="A4:C4"/>
    <mergeCell ref="A5:G5"/>
    <mergeCell ref="A6:G6"/>
  </mergeCells>
  <pageMargins left="0.7" right="0.7" top="0.75" bottom="0.75" header="0.5" footer="0.5"/>
  <pageSetup paperSize="9" scale="75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1"/>
  <sheetViews>
    <sheetView workbookViewId="0">
      <selection activeCell="G16" sqref="G16"/>
    </sheetView>
  </sheetViews>
  <sheetFormatPr defaultRowHeight="15" x14ac:dyDescent="0.25"/>
  <cols>
    <col min="1" max="1" width="5.42578125" customWidth="1"/>
    <col min="2" max="2" width="14.140625" customWidth="1"/>
    <col min="3" max="3" width="48.85546875" customWidth="1"/>
    <col min="4" max="4" width="10.85546875" customWidth="1"/>
    <col min="5" max="5" width="11" customWidth="1"/>
    <col min="6" max="6" width="13" customWidth="1"/>
    <col min="7" max="7" width="12" customWidth="1"/>
  </cols>
  <sheetData>
    <row r="1" spans="1:7" x14ac:dyDescent="0.25">
      <c r="A1" s="1"/>
      <c r="B1" s="1"/>
      <c r="C1" s="1"/>
      <c r="D1" s="1"/>
      <c r="E1" s="1"/>
      <c r="F1" s="1"/>
      <c r="G1" s="1"/>
    </row>
    <row r="2" spans="1:7" x14ac:dyDescent="0.25">
      <c r="A2" s="115"/>
      <c r="B2" s="115"/>
      <c r="C2" s="115"/>
      <c r="D2" s="115"/>
      <c r="E2" s="115"/>
      <c r="F2" s="115"/>
      <c r="G2" s="115"/>
    </row>
    <row r="3" spans="1:7" ht="24.75" customHeight="1" x14ac:dyDescent="0.25">
      <c r="A3" s="116" t="s">
        <v>0</v>
      </c>
      <c r="B3" s="116"/>
      <c r="C3" s="116"/>
      <c r="D3" s="3"/>
      <c r="E3" s="3"/>
      <c r="F3" s="3"/>
      <c r="G3" s="3"/>
    </row>
    <row r="4" spans="1:7" ht="23.25" customHeight="1" x14ac:dyDescent="0.25">
      <c r="A4" s="117" t="s">
        <v>1</v>
      </c>
      <c r="B4" s="117"/>
      <c r="C4" s="117"/>
      <c r="D4" s="4">
        <f>G21</f>
        <v>3161.4009999999998</v>
      </c>
      <c r="E4" s="2" t="s">
        <v>2</v>
      </c>
      <c r="F4" s="3"/>
      <c r="G4" s="3"/>
    </row>
    <row r="5" spans="1:7" ht="29.25" customHeight="1" x14ac:dyDescent="0.25">
      <c r="A5" s="118" t="s">
        <v>63</v>
      </c>
      <c r="B5" s="118"/>
      <c r="C5" s="118"/>
      <c r="D5" s="118"/>
      <c r="E5" s="118"/>
      <c r="F5" s="118"/>
      <c r="G5" s="118"/>
    </row>
    <row r="6" spans="1:7" x14ac:dyDescent="0.25">
      <c r="A6" s="119" t="s">
        <v>3</v>
      </c>
      <c r="B6" s="119"/>
      <c r="C6" s="119"/>
      <c r="D6" s="119"/>
      <c r="E6" s="119"/>
      <c r="F6" s="119"/>
      <c r="G6" s="119"/>
    </row>
    <row r="7" spans="1:7" x14ac:dyDescent="0.25">
      <c r="A7" s="1"/>
      <c r="B7" s="1"/>
      <c r="C7" s="1"/>
      <c r="D7" s="1"/>
      <c r="E7" s="1"/>
      <c r="F7" s="1"/>
      <c r="G7" s="1"/>
    </row>
    <row r="8" spans="1:7" ht="15.75" x14ac:dyDescent="0.25">
      <c r="A8" s="112" t="s">
        <v>4</v>
      </c>
      <c r="B8" s="112"/>
      <c r="C8" s="112"/>
      <c r="D8" s="112"/>
      <c r="E8" s="112"/>
      <c r="F8" s="112"/>
      <c r="G8" s="112"/>
    </row>
    <row r="9" spans="1:7" ht="15.75" x14ac:dyDescent="0.25">
      <c r="A9" s="112" t="s">
        <v>5</v>
      </c>
      <c r="B9" s="112"/>
      <c r="C9" s="112"/>
      <c r="D9" s="112"/>
      <c r="E9" s="112"/>
      <c r="F9" s="112"/>
      <c r="G9" s="112"/>
    </row>
    <row r="10" spans="1:7" ht="15.75" x14ac:dyDescent="0.25">
      <c r="A10" s="112" t="s">
        <v>6</v>
      </c>
      <c r="B10" s="112"/>
      <c r="C10" s="112"/>
      <c r="D10" s="112"/>
      <c r="E10" s="112"/>
      <c r="F10" s="112"/>
      <c r="G10" s="112"/>
    </row>
    <row r="11" spans="1:7" x14ac:dyDescent="0.25">
      <c r="A11" s="113" t="s">
        <v>7</v>
      </c>
      <c r="B11" s="113"/>
      <c r="C11" s="5" t="s">
        <v>57</v>
      </c>
      <c r="D11" s="5"/>
      <c r="E11" s="5"/>
      <c r="F11" s="5"/>
      <c r="G11" s="5"/>
    </row>
    <row r="12" spans="1:7" x14ac:dyDescent="0.25">
      <c r="A12" s="113" t="s">
        <v>8</v>
      </c>
      <c r="B12" s="113"/>
      <c r="C12" s="113" t="s">
        <v>9</v>
      </c>
      <c r="D12" s="113"/>
      <c r="E12" s="113"/>
      <c r="F12" s="113"/>
      <c r="G12" s="113"/>
    </row>
    <row r="13" spans="1:7" ht="28.15" customHeight="1" x14ac:dyDescent="0.25">
      <c r="A13" s="5"/>
      <c r="B13" s="5"/>
      <c r="C13" s="114" t="s">
        <v>110</v>
      </c>
      <c r="D13" s="113"/>
      <c r="E13" s="113"/>
      <c r="F13" s="113"/>
      <c r="G13" s="113"/>
    </row>
    <row r="14" spans="1:7" ht="51" x14ac:dyDescent="0.25">
      <c r="A14" s="6" t="s">
        <v>10</v>
      </c>
      <c r="B14" s="7" t="s">
        <v>11</v>
      </c>
      <c r="C14" s="6" t="s">
        <v>12</v>
      </c>
      <c r="D14" s="6" t="s">
        <v>13</v>
      </c>
      <c r="E14" s="6" t="s">
        <v>14</v>
      </c>
      <c r="F14" s="6" t="s">
        <v>15</v>
      </c>
      <c r="G14" s="6" t="s">
        <v>16</v>
      </c>
    </row>
    <row r="15" spans="1:7" x14ac:dyDescent="0.25">
      <c r="A15" s="8">
        <v>1</v>
      </c>
      <c r="B15" s="8">
        <v>2</v>
      </c>
      <c r="C15" s="8">
        <v>3</v>
      </c>
      <c r="D15" s="8">
        <v>4</v>
      </c>
      <c r="E15" s="8">
        <v>5</v>
      </c>
      <c r="F15" s="8">
        <v>6</v>
      </c>
      <c r="G15" s="8">
        <v>7</v>
      </c>
    </row>
    <row r="16" spans="1:7" ht="38.25" x14ac:dyDescent="0.25">
      <c r="A16" s="8">
        <v>1</v>
      </c>
      <c r="B16" s="13" t="s">
        <v>37</v>
      </c>
      <c r="C16" s="28" t="s">
        <v>38</v>
      </c>
      <c r="D16" s="29" t="s">
        <v>39</v>
      </c>
      <c r="E16" s="16">
        <v>46.47</v>
      </c>
      <c r="F16" s="30">
        <v>3896.71</v>
      </c>
      <c r="G16" s="18">
        <f t="shared" ref="G16:G17" si="0">ROUND(E16*F16,0)</f>
        <v>181080</v>
      </c>
    </row>
    <row r="17" spans="1:7" ht="41.25" customHeight="1" x14ac:dyDescent="0.25">
      <c r="A17" s="12">
        <v>2</v>
      </c>
      <c r="B17" s="13" t="s">
        <v>17</v>
      </c>
      <c r="C17" s="14" t="s">
        <v>18</v>
      </c>
      <c r="D17" s="15" t="s">
        <v>19</v>
      </c>
      <c r="E17" s="16">
        <f>ROUND(E18*1000*0.3/1000,3)</f>
        <v>1.3939999999999999</v>
      </c>
      <c r="F17" s="17">
        <v>26124.55</v>
      </c>
      <c r="G17" s="18">
        <f t="shared" si="0"/>
        <v>36418</v>
      </c>
    </row>
    <row r="18" spans="1:7" ht="41.25" customHeight="1" x14ac:dyDescent="0.25">
      <c r="A18" s="12">
        <v>3</v>
      </c>
      <c r="B18" s="13" t="s">
        <v>20</v>
      </c>
      <c r="C18" s="14" t="s">
        <v>21</v>
      </c>
      <c r="D18" s="15" t="s">
        <v>22</v>
      </c>
      <c r="E18" s="16">
        <v>4.6470000000000002</v>
      </c>
      <c r="F18" s="17">
        <v>525010.96</v>
      </c>
      <c r="G18" s="18">
        <f t="shared" ref="G18:G19" si="1">ROUND(E18*F18,0)</f>
        <v>2439726</v>
      </c>
    </row>
    <row r="19" spans="1:7" ht="41.25" customHeight="1" x14ac:dyDescent="0.25">
      <c r="A19" s="12">
        <v>4</v>
      </c>
      <c r="B19" s="13" t="s">
        <v>23</v>
      </c>
      <c r="C19" s="14" t="s">
        <v>24</v>
      </c>
      <c r="D19" s="15" t="s">
        <v>22</v>
      </c>
      <c r="E19" s="16">
        <v>4.6470000000000002</v>
      </c>
      <c r="F19" s="19">
        <v>108495.24</v>
      </c>
      <c r="G19" s="18">
        <f t="shared" si="1"/>
        <v>504177</v>
      </c>
    </row>
    <row r="20" spans="1:7" ht="27" customHeight="1" x14ac:dyDescent="0.25">
      <c r="A20" s="1"/>
      <c r="B20" s="1"/>
      <c r="C20" s="20" t="s">
        <v>25</v>
      </c>
      <c r="D20" s="1"/>
      <c r="E20" s="1"/>
      <c r="F20" s="1"/>
      <c r="G20" s="21">
        <f>G16+G17+G18+G19</f>
        <v>3161401</v>
      </c>
    </row>
    <row r="21" spans="1:7" ht="24" customHeight="1" x14ac:dyDescent="0.25">
      <c r="A21" s="1"/>
      <c r="B21" s="1"/>
      <c r="C21" s="20" t="s">
        <v>26</v>
      </c>
      <c r="D21" s="1"/>
      <c r="E21" s="1"/>
      <c r="F21" s="1"/>
      <c r="G21" s="22">
        <f>ROUND(G20/1000,3)</f>
        <v>3161.4009999999998</v>
      </c>
    </row>
    <row r="22" spans="1:7" ht="30.75" customHeight="1" x14ac:dyDescent="0.25">
      <c r="A22" s="1"/>
      <c r="B22" s="1"/>
      <c r="C22" s="1" t="s">
        <v>27</v>
      </c>
      <c r="D22" s="1"/>
      <c r="E22" s="1"/>
      <c r="F22" s="1"/>
      <c r="G22" s="23">
        <f>ROUND(G21*20/120,3)</f>
        <v>526.9</v>
      </c>
    </row>
    <row r="23" spans="1:7" x14ac:dyDescent="0.25">
      <c r="A23" s="1"/>
      <c r="B23" s="1"/>
      <c r="C23" s="1"/>
      <c r="D23" s="1"/>
      <c r="E23" s="1"/>
      <c r="F23" s="1"/>
      <c r="G23" s="1"/>
    </row>
    <row r="24" spans="1:7" x14ac:dyDescent="0.25">
      <c r="A24" s="1"/>
      <c r="B24" s="1"/>
      <c r="C24" s="1"/>
      <c r="D24" s="1"/>
      <c r="E24" s="1"/>
      <c r="F24" s="1"/>
      <c r="G24" s="1"/>
    </row>
    <row r="25" spans="1:7" x14ac:dyDescent="0.25">
      <c r="A25" s="1"/>
      <c r="B25" s="1"/>
      <c r="C25" s="1"/>
      <c r="D25" s="1"/>
      <c r="E25" s="1"/>
      <c r="F25" s="1"/>
      <c r="G25" s="1"/>
    </row>
    <row r="26" spans="1:7" x14ac:dyDescent="0.25">
      <c r="A26" s="1"/>
      <c r="B26" s="1"/>
      <c r="C26" s="1"/>
      <c r="D26" s="1"/>
      <c r="E26" s="1"/>
      <c r="F26" s="1"/>
      <c r="G26" s="1"/>
    </row>
    <row r="27" spans="1:7" ht="15.75" x14ac:dyDescent="0.25">
      <c r="A27" s="1"/>
      <c r="B27" s="110" t="s">
        <v>28</v>
      </c>
      <c r="C27" s="110"/>
      <c r="D27" s="110"/>
      <c r="E27" s="110"/>
      <c r="F27" s="24"/>
      <c r="G27" s="24"/>
    </row>
    <row r="28" spans="1:7" ht="33.75" customHeight="1" x14ac:dyDescent="0.25">
      <c r="A28" s="1"/>
      <c r="B28" s="111" t="s">
        <v>29</v>
      </c>
      <c r="C28" s="111"/>
      <c r="D28" s="111"/>
      <c r="E28" s="111"/>
      <c r="F28" s="111"/>
      <c r="G28" s="111"/>
    </row>
    <row r="29" spans="1:7" x14ac:dyDescent="0.25">
      <c r="A29" s="1"/>
      <c r="B29" s="25"/>
      <c r="C29" s="25"/>
      <c r="D29" s="25"/>
      <c r="E29" s="25"/>
      <c r="F29" s="25"/>
      <c r="G29" s="25"/>
    </row>
    <row r="30" spans="1:7" ht="15.75" x14ac:dyDescent="0.25">
      <c r="A30" s="1"/>
      <c r="B30" s="24" t="s">
        <v>58</v>
      </c>
      <c r="C30" s="25"/>
      <c r="D30" s="25"/>
      <c r="E30" s="25"/>
      <c r="F30" s="25"/>
      <c r="G30" s="25"/>
    </row>
    <row r="31" spans="1:7" ht="15.75" x14ac:dyDescent="0.25">
      <c r="A31" s="1"/>
      <c r="B31" s="26"/>
      <c r="C31" s="26"/>
      <c r="D31" s="26"/>
      <c r="E31" s="26"/>
      <c r="F31" s="26"/>
      <c r="G31" s="26"/>
    </row>
  </sheetData>
  <mergeCells count="14">
    <mergeCell ref="A8:G8"/>
    <mergeCell ref="A2:G2"/>
    <mergeCell ref="A3:C3"/>
    <mergeCell ref="A4:C4"/>
    <mergeCell ref="A5:G5"/>
    <mergeCell ref="A6:G6"/>
    <mergeCell ref="B27:E27"/>
    <mergeCell ref="B28:G28"/>
    <mergeCell ref="A9:G9"/>
    <mergeCell ref="A10:G10"/>
    <mergeCell ref="A11:B11"/>
    <mergeCell ref="A12:B12"/>
    <mergeCell ref="C12:G12"/>
    <mergeCell ref="C13:G13"/>
  </mergeCells>
  <pageMargins left="0.7" right="0.7" top="0.75" bottom="0.75" header="0.5" footer="0.5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0"/>
  <sheetViews>
    <sheetView workbookViewId="0">
      <selection activeCell="I18" sqref="I18"/>
    </sheetView>
  </sheetViews>
  <sheetFormatPr defaultRowHeight="15" x14ac:dyDescent="0.25"/>
  <cols>
    <col min="1" max="1" width="5.42578125" customWidth="1"/>
    <col min="2" max="2" width="14.140625" customWidth="1"/>
    <col min="3" max="3" width="48.85546875" customWidth="1"/>
    <col min="4" max="4" width="10.85546875" customWidth="1"/>
    <col min="5" max="5" width="11" customWidth="1"/>
    <col min="6" max="6" width="13" customWidth="1"/>
    <col min="7" max="7" width="12" customWidth="1"/>
  </cols>
  <sheetData>
    <row r="1" spans="1:7" x14ac:dyDescent="0.25">
      <c r="A1" s="1"/>
      <c r="B1" s="1"/>
      <c r="C1" s="1"/>
      <c r="D1" s="1"/>
      <c r="E1" s="1"/>
      <c r="F1" s="1"/>
      <c r="G1" s="1"/>
    </row>
    <row r="2" spans="1:7" x14ac:dyDescent="0.25">
      <c r="A2" s="115"/>
      <c r="B2" s="115"/>
      <c r="C2" s="115"/>
      <c r="D2" s="115"/>
      <c r="E2" s="115"/>
      <c r="F2" s="115"/>
      <c r="G2" s="115"/>
    </row>
    <row r="3" spans="1:7" ht="24.75" customHeight="1" x14ac:dyDescent="0.25">
      <c r="A3" s="116" t="s">
        <v>0</v>
      </c>
      <c r="B3" s="116"/>
      <c r="C3" s="116"/>
      <c r="D3" s="3"/>
      <c r="E3" s="3"/>
      <c r="F3" s="3"/>
      <c r="G3" s="3"/>
    </row>
    <row r="4" spans="1:7" ht="23.25" customHeight="1" x14ac:dyDescent="0.25">
      <c r="A4" s="117" t="s">
        <v>1</v>
      </c>
      <c r="B4" s="117"/>
      <c r="C4" s="117"/>
      <c r="D4" s="4">
        <f>G20</f>
        <v>872.22799999999995</v>
      </c>
      <c r="E4" s="102" t="s">
        <v>2</v>
      </c>
      <c r="F4" s="3"/>
      <c r="G4" s="3"/>
    </row>
    <row r="5" spans="1:7" ht="29.25" customHeight="1" x14ac:dyDescent="0.25">
      <c r="A5" s="118" t="s">
        <v>95</v>
      </c>
      <c r="B5" s="118"/>
      <c r="C5" s="118"/>
      <c r="D5" s="118"/>
      <c r="E5" s="118"/>
      <c r="F5" s="118"/>
      <c r="G5" s="118"/>
    </row>
    <row r="6" spans="1:7" x14ac:dyDescent="0.25">
      <c r="A6" s="119" t="s">
        <v>3</v>
      </c>
      <c r="B6" s="119"/>
      <c r="C6" s="119"/>
      <c r="D6" s="119"/>
      <c r="E6" s="119"/>
      <c r="F6" s="119"/>
      <c r="G6" s="119"/>
    </row>
    <row r="7" spans="1:7" x14ac:dyDescent="0.25">
      <c r="A7" s="1"/>
      <c r="B7" s="1"/>
      <c r="C7" s="1"/>
      <c r="D7" s="1"/>
      <c r="E7" s="1"/>
      <c r="F7" s="1"/>
      <c r="G7" s="1"/>
    </row>
    <row r="8" spans="1:7" ht="15.75" x14ac:dyDescent="0.25">
      <c r="A8" s="112" t="s">
        <v>4</v>
      </c>
      <c r="B8" s="112"/>
      <c r="C8" s="112"/>
      <c r="D8" s="112"/>
      <c r="E8" s="112"/>
      <c r="F8" s="112"/>
      <c r="G8" s="112"/>
    </row>
    <row r="9" spans="1:7" ht="15.75" x14ac:dyDescent="0.25">
      <c r="A9" s="112" t="s">
        <v>5</v>
      </c>
      <c r="B9" s="112"/>
      <c r="C9" s="112"/>
      <c r="D9" s="112"/>
      <c r="E9" s="112"/>
      <c r="F9" s="112"/>
      <c r="G9" s="112"/>
    </row>
    <row r="10" spans="1:7" ht="15.75" x14ac:dyDescent="0.25">
      <c r="A10" s="112" t="s">
        <v>6</v>
      </c>
      <c r="B10" s="112"/>
      <c r="C10" s="112"/>
      <c r="D10" s="112"/>
      <c r="E10" s="112"/>
      <c r="F10" s="112"/>
      <c r="G10" s="112"/>
    </row>
    <row r="11" spans="1:7" x14ac:dyDescent="0.25">
      <c r="A11" s="113" t="s">
        <v>7</v>
      </c>
      <c r="B11" s="113"/>
      <c r="C11" s="103" t="s">
        <v>57</v>
      </c>
      <c r="D11" s="103"/>
      <c r="E11" s="103"/>
      <c r="F11" s="103"/>
      <c r="G11" s="103"/>
    </row>
    <row r="12" spans="1:7" x14ac:dyDescent="0.25">
      <c r="A12" s="113" t="s">
        <v>8</v>
      </c>
      <c r="B12" s="113"/>
      <c r="C12" s="113" t="s">
        <v>9</v>
      </c>
      <c r="D12" s="113"/>
      <c r="E12" s="113"/>
      <c r="F12" s="113"/>
      <c r="G12" s="113"/>
    </row>
    <row r="13" spans="1:7" ht="15" customHeight="1" x14ac:dyDescent="0.25">
      <c r="A13" s="103"/>
      <c r="B13" s="103"/>
      <c r="C13" s="114" t="s">
        <v>110</v>
      </c>
      <c r="D13" s="113"/>
      <c r="E13" s="113"/>
      <c r="F13" s="113"/>
      <c r="G13" s="113"/>
    </row>
    <row r="14" spans="1:7" ht="51" x14ac:dyDescent="0.25">
      <c r="A14" s="6" t="s">
        <v>10</v>
      </c>
      <c r="B14" s="7" t="s">
        <v>11</v>
      </c>
      <c r="C14" s="6" t="s">
        <v>12</v>
      </c>
      <c r="D14" s="6" t="s">
        <v>13</v>
      </c>
      <c r="E14" s="6" t="s">
        <v>14</v>
      </c>
      <c r="F14" s="6" t="s">
        <v>15</v>
      </c>
      <c r="G14" s="6" t="s">
        <v>16</v>
      </c>
    </row>
    <row r="15" spans="1:7" x14ac:dyDescent="0.25">
      <c r="A15" s="8">
        <v>1</v>
      </c>
      <c r="B15" s="9">
        <v>2</v>
      </c>
      <c r="C15" s="10">
        <v>3</v>
      </c>
      <c r="D15" s="10">
        <v>4</v>
      </c>
      <c r="E15" s="10">
        <v>5</v>
      </c>
      <c r="F15" s="8">
        <v>6</v>
      </c>
      <c r="G15" s="11">
        <v>7</v>
      </c>
    </row>
    <row r="16" spans="1:7" ht="41.25" customHeight="1" x14ac:dyDescent="0.25">
      <c r="A16" s="12">
        <v>1</v>
      </c>
      <c r="B16" s="13" t="s">
        <v>17</v>
      </c>
      <c r="C16" s="14" t="s">
        <v>18</v>
      </c>
      <c r="D16" s="15" t="s">
        <v>19</v>
      </c>
      <c r="E16" s="16">
        <f>ROUND(E17*1000*0.3/1000,3)</f>
        <v>0.40799999999999997</v>
      </c>
      <c r="F16" s="17">
        <v>26124.55</v>
      </c>
      <c r="G16" s="18">
        <f t="shared" ref="G16:G18" si="0">ROUND(E16*F16,0)</f>
        <v>10659</v>
      </c>
    </row>
    <row r="17" spans="1:7" ht="43.5" customHeight="1" x14ac:dyDescent="0.25">
      <c r="A17" s="12">
        <v>2</v>
      </c>
      <c r="B17" s="13" t="s">
        <v>20</v>
      </c>
      <c r="C17" s="14" t="s">
        <v>21</v>
      </c>
      <c r="D17" s="15" t="s">
        <v>22</v>
      </c>
      <c r="E17" s="16">
        <v>1.36</v>
      </c>
      <c r="F17" s="17">
        <v>525010.96</v>
      </c>
      <c r="G17" s="18">
        <f t="shared" si="0"/>
        <v>714015</v>
      </c>
    </row>
    <row r="18" spans="1:7" ht="47.25" customHeight="1" x14ac:dyDescent="0.25">
      <c r="A18" s="12">
        <v>3</v>
      </c>
      <c r="B18" s="13" t="s">
        <v>23</v>
      </c>
      <c r="C18" s="14" t="s">
        <v>24</v>
      </c>
      <c r="D18" s="15" t="s">
        <v>22</v>
      </c>
      <c r="E18" s="16">
        <v>1.36</v>
      </c>
      <c r="F18" s="19">
        <v>108495.24</v>
      </c>
      <c r="G18" s="18">
        <f t="shared" si="0"/>
        <v>147554</v>
      </c>
    </row>
    <row r="19" spans="1:7" ht="27" customHeight="1" x14ac:dyDescent="0.25">
      <c r="A19" s="1"/>
      <c r="B19" s="1"/>
      <c r="C19" s="20" t="s">
        <v>25</v>
      </c>
      <c r="D19" s="1"/>
      <c r="E19" s="1"/>
      <c r="F19" s="1"/>
      <c r="G19" s="21">
        <f>G16+G17+G18</f>
        <v>872228</v>
      </c>
    </row>
    <row r="20" spans="1:7" ht="24" customHeight="1" x14ac:dyDescent="0.25">
      <c r="A20" s="1"/>
      <c r="B20" s="1"/>
      <c r="C20" s="20" t="s">
        <v>26</v>
      </c>
      <c r="D20" s="1"/>
      <c r="E20" s="1"/>
      <c r="F20" s="1"/>
      <c r="G20" s="22">
        <f>ROUND(G19/1000,3)</f>
        <v>872.22799999999995</v>
      </c>
    </row>
    <row r="21" spans="1:7" ht="30.75" customHeight="1" x14ac:dyDescent="0.25">
      <c r="A21" s="1"/>
      <c r="B21" s="1"/>
      <c r="C21" s="1" t="s">
        <v>27</v>
      </c>
      <c r="D21" s="1"/>
      <c r="E21" s="1"/>
      <c r="F21" s="1"/>
      <c r="G21" s="23">
        <f>ROUND(G20*20/120,3)</f>
        <v>145.37100000000001</v>
      </c>
    </row>
    <row r="22" spans="1:7" x14ac:dyDescent="0.25">
      <c r="A22" s="1"/>
      <c r="B22" s="1"/>
      <c r="C22" s="1"/>
      <c r="D22" s="1"/>
      <c r="E22" s="1"/>
      <c r="F22" s="1"/>
      <c r="G22" s="1"/>
    </row>
    <row r="23" spans="1:7" x14ac:dyDescent="0.25">
      <c r="A23" s="1"/>
      <c r="B23" s="1"/>
      <c r="C23" s="1"/>
      <c r="D23" s="1"/>
      <c r="E23" s="1"/>
      <c r="F23" s="1"/>
      <c r="G23" s="1"/>
    </row>
    <row r="24" spans="1:7" x14ac:dyDescent="0.25">
      <c r="A24" s="1"/>
      <c r="B24" s="1"/>
      <c r="C24" s="1"/>
      <c r="D24" s="1"/>
      <c r="E24" s="1"/>
      <c r="F24" s="1"/>
      <c r="G24" s="1"/>
    </row>
    <row r="25" spans="1:7" x14ac:dyDescent="0.25">
      <c r="A25" s="1"/>
      <c r="B25" s="1"/>
      <c r="C25" s="1"/>
      <c r="D25" s="1"/>
      <c r="E25" s="1"/>
      <c r="F25" s="1"/>
      <c r="G25" s="1"/>
    </row>
    <row r="26" spans="1:7" ht="15.75" x14ac:dyDescent="0.25">
      <c r="A26" s="1"/>
      <c r="B26" s="110" t="s">
        <v>28</v>
      </c>
      <c r="C26" s="110"/>
      <c r="D26" s="110"/>
      <c r="E26" s="110"/>
      <c r="F26" s="24"/>
      <c r="G26" s="24"/>
    </row>
    <row r="27" spans="1:7" ht="33.6" customHeight="1" x14ac:dyDescent="0.25">
      <c r="A27" s="1"/>
      <c r="B27" s="111" t="s">
        <v>29</v>
      </c>
      <c r="C27" s="111"/>
      <c r="D27" s="111"/>
      <c r="E27" s="111"/>
      <c r="F27" s="111"/>
      <c r="G27" s="111"/>
    </row>
    <row r="28" spans="1:7" x14ac:dyDescent="0.25">
      <c r="A28" s="1"/>
      <c r="B28" s="25"/>
      <c r="C28" s="25"/>
      <c r="D28" s="25"/>
      <c r="E28" s="25"/>
      <c r="F28" s="25"/>
      <c r="G28" s="25"/>
    </row>
    <row r="29" spans="1:7" ht="15.75" x14ac:dyDescent="0.25">
      <c r="A29" s="1"/>
      <c r="B29" s="24" t="s">
        <v>58</v>
      </c>
      <c r="C29" s="25"/>
      <c r="D29" s="25"/>
      <c r="E29" s="25"/>
      <c r="F29" s="25"/>
      <c r="G29" s="25"/>
    </row>
    <row r="30" spans="1:7" ht="15.75" x14ac:dyDescent="0.25">
      <c r="A30" s="1"/>
      <c r="B30" s="26"/>
      <c r="C30" s="26"/>
      <c r="D30" s="26"/>
      <c r="E30" s="26"/>
      <c r="F30" s="26"/>
      <c r="G30" s="26"/>
    </row>
  </sheetData>
  <mergeCells count="14">
    <mergeCell ref="A8:G8"/>
    <mergeCell ref="A2:G2"/>
    <mergeCell ref="A3:C3"/>
    <mergeCell ref="A4:C4"/>
    <mergeCell ref="A5:G5"/>
    <mergeCell ref="A6:G6"/>
    <mergeCell ref="B26:E26"/>
    <mergeCell ref="B27:G27"/>
    <mergeCell ref="A9:G9"/>
    <mergeCell ref="A10:G10"/>
    <mergeCell ref="A11:B11"/>
    <mergeCell ref="A12:B12"/>
    <mergeCell ref="C12:G12"/>
    <mergeCell ref="C13:G13"/>
  </mergeCells>
  <pageMargins left="0.7" right="0.7" top="0.75" bottom="0.75" header="0.5" footer="0.5"/>
  <pageSetup paperSize="9" scale="75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1"/>
  <sheetViews>
    <sheetView workbookViewId="0">
      <selection activeCell="G16" sqref="G16"/>
    </sheetView>
  </sheetViews>
  <sheetFormatPr defaultRowHeight="15" x14ac:dyDescent="0.25"/>
  <cols>
    <col min="1" max="1" width="5.42578125" customWidth="1"/>
    <col min="2" max="2" width="14.140625" customWidth="1"/>
    <col min="3" max="3" width="48.85546875" customWidth="1"/>
    <col min="4" max="4" width="10.85546875" customWidth="1"/>
    <col min="5" max="5" width="11" customWidth="1"/>
    <col min="6" max="6" width="13" customWidth="1"/>
    <col min="7" max="7" width="12" customWidth="1"/>
  </cols>
  <sheetData>
    <row r="1" spans="1:7" x14ac:dyDescent="0.25">
      <c r="A1" s="1"/>
      <c r="B1" s="1"/>
      <c r="C1" s="1"/>
      <c r="D1" s="1"/>
      <c r="E1" s="1"/>
      <c r="F1" s="1"/>
      <c r="G1" s="1"/>
    </row>
    <row r="2" spans="1:7" x14ac:dyDescent="0.25">
      <c r="A2" s="115"/>
      <c r="B2" s="115"/>
      <c r="C2" s="115"/>
      <c r="D2" s="115"/>
      <c r="E2" s="115"/>
      <c r="F2" s="115"/>
      <c r="G2" s="115"/>
    </row>
    <row r="3" spans="1:7" ht="24.75" customHeight="1" x14ac:dyDescent="0.25">
      <c r="A3" s="116" t="s">
        <v>0</v>
      </c>
      <c r="B3" s="116"/>
      <c r="C3" s="116"/>
      <c r="D3" s="3"/>
      <c r="E3" s="3"/>
      <c r="F3" s="3"/>
      <c r="G3" s="3"/>
    </row>
    <row r="4" spans="1:7" ht="23.25" customHeight="1" x14ac:dyDescent="0.25">
      <c r="A4" s="117" t="s">
        <v>1</v>
      </c>
      <c r="B4" s="117"/>
      <c r="C4" s="117"/>
      <c r="D4" s="4">
        <f>G21</f>
        <v>797.33399999999995</v>
      </c>
      <c r="E4" s="57" t="s">
        <v>2</v>
      </c>
      <c r="F4" s="3"/>
      <c r="G4" s="3"/>
    </row>
    <row r="5" spans="1:7" ht="29.25" customHeight="1" x14ac:dyDescent="0.25">
      <c r="A5" s="118" t="s">
        <v>64</v>
      </c>
      <c r="B5" s="118"/>
      <c r="C5" s="118"/>
      <c r="D5" s="118"/>
      <c r="E5" s="118"/>
      <c r="F5" s="118"/>
      <c r="G5" s="118"/>
    </row>
    <row r="6" spans="1:7" x14ac:dyDescent="0.25">
      <c r="A6" s="119" t="s">
        <v>3</v>
      </c>
      <c r="B6" s="119"/>
      <c r="C6" s="119"/>
      <c r="D6" s="119"/>
      <c r="E6" s="119"/>
      <c r="F6" s="119"/>
      <c r="G6" s="119"/>
    </row>
    <row r="7" spans="1:7" x14ac:dyDescent="0.25">
      <c r="A7" s="1"/>
      <c r="B7" s="1"/>
      <c r="C7" s="1"/>
      <c r="D7" s="1"/>
      <c r="E7" s="1"/>
      <c r="F7" s="1"/>
      <c r="G7" s="1"/>
    </row>
    <row r="8" spans="1:7" ht="15.75" x14ac:dyDescent="0.25">
      <c r="A8" s="112" t="s">
        <v>4</v>
      </c>
      <c r="B8" s="112"/>
      <c r="C8" s="112"/>
      <c r="D8" s="112"/>
      <c r="E8" s="112"/>
      <c r="F8" s="112"/>
      <c r="G8" s="112"/>
    </row>
    <row r="9" spans="1:7" ht="15.75" x14ac:dyDescent="0.25">
      <c r="A9" s="112" t="s">
        <v>5</v>
      </c>
      <c r="B9" s="112"/>
      <c r="C9" s="112"/>
      <c r="D9" s="112"/>
      <c r="E9" s="112"/>
      <c r="F9" s="112"/>
      <c r="G9" s="112"/>
    </row>
    <row r="10" spans="1:7" ht="15.75" x14ac:dyDescent="0.25">
      <c r="A10" s="112" t="s">
        <v>6</v>
      </c>
      <c r="B10" s="112"/>
      <c r="C10" s="112"/>
      <c r="D10" s="112"/>
      <c r="E10" s="112"/>
      <c r="F10" s="112"/>
      <c r="G10" s="112"/>
    </row>
    <row r="11" spans="1:7" x14ac:dyDescent="0.25">
      <c r="A11" s="113" t="s">
        <v>7</v>
      </c>
      <c r="B11" s="113"/>
      <c r="C11" s="56" t="s">
        <v>57</v>
      </c>
      <c r="D11" s="56"/>
      <c r="E11" s="56"/>
      <c r="F11" s="56"/>
      <c r="G11" s="56"/>
    </row>
    <row r="12" spans="1:7" x14ac:dyDescent="0.25">
      <c r="A12" s="113" t="s">
        <v>8</v>
      </c>
      <c r="B12" s="113"/>
      <c r="C12" s="113" t="s">
        <v>9</v>
      </c>
      <c r="D12" s="113"/>
      <c r="E12" s="113"/>
      <c r="F12" s="113"/>
      <c r="G12" s="113"/>
    </row>
    <row r="13" spans="1:7" ht="28.15" customHeight="1" x14ac:dyDescent="0.25">
      <c r="A13" s="56"/>
      <c r="B13" s="56"/>
      <c r="C13" s="114" t="s">
        <v>110</v>
      </c>
      <c r="D13" s="113"/>
      <c r="E13" s="113"/>
      <c r="F13" s="113"/>
      <c r="G13" s="113"/>
    </row>
    <row r="14" spans="1:7" ht="51" x14ac:dyDescent="0.25">
      <c r="A14" s="6" t="s">
        <v>10</v>
      </c>
      <c r="B14" s="7" t="s">
        <v>11</v>
      </c>
      <c r="C14" s="6" t="s">
        <v>12</v>
      </c>
      <c r="D14" s="6" t="s">
        <v>13</v>
      </c>
      <c r="E14" s="6" t="s">
        <v>14</v>
      </c>
      <c r="F14" s="6" t="s">
        <v>15</v>
      </c>
      <c r="G14" s="6" t="s">
        <v>16</v>
      </c>
    </row>
    <row r="15" spans="1:7" x14ac:dyDescent="0.25">
      <c r="A15" s="8">
        <v>1</v>
      </c>
      <c r="B15" s="8">
        <v>2</v>
      </c>
      <c r="C15" s="8">
        <v>3</v>
      </c>
      <c r="D15" s="8">
        <v>4</v>
      </c>
      <c r="E15" s="8">
        <v>5</v>
      </c>
      <c r="F15" s="8">
        <v>6</v>
      </c>
      <c r="G15" s="8">
        <v>7</v>
      </c>
    </row>
    <row r="16" spans="1:7" ht="38.25" x14ac:dyDescent="0.25">
      <c r="A16" s="8">
        <v>1</v>
      </c>
      <c r="B16" s="13" t="s">
        <v>37</v>
      </c>
      <c r="C16" s="28" t="s">
        <v>38</v>
      </c>
      <c r="D16" s="29" t="s">
        <v>39</v>
      </c>
      <c r="E16" s="16">
        <v>11.72</v>
      </c>
      <c r="F16" s="30">
        <v>3896.71</v>
      </c>
      <c r="G16" s="18">
        <f t="shared" ref="G16:G19" si="0">ROUND(E16*F16,0)</f>
        <v>45669</v>
      </c>
    </row>
    <row r="17" spans="1:7" ht="41.25" customHeight="1" x14ac:dyDescent="0.25">
      <c r="A17" s="12">
        <v>2</v>
      </c>
      <c r="B17" s="13" t="s">
        <v>17</v>
      </c>
      <c r="C17" s="14" t="s">
        <v>18</v>
      </c>
      <c r="D17" s="15" t="s">
        <v>19</v>
      </c>
      <c r="E17" s="16">
        <f>ROUND(E18*1000*0.3/1000,3)</f>
        <v>0.35199999999999998</v>
      </c>
      <c r="F17" s="17">
        <v>26124.55</v>
      </c>
      <c r="G17" s="18">
        <f t="shared" si="0"/>
        <v>9196</v>
      </c>
    </row>
    <row r="18" spans="1:7" ht="41.25" customHeight="1" x14ac:dyDescent="0.25">
      <c r="A18" s="12">
        <v>3</v>
      </c>
      <c r="B18" s="13" t="s">
        <v>20</v>
      </c>
      <c r="C18" s="14" t="s">
        <v>21</v>
      </c>
      <c r="D18" s="15" t="s">
        <v>22</v>
      </c>
      <c r="E18" s="16">
        <v>1.1719999999999999</v>
      </c>
      <c r="F18" s="17">
        <v>525010.96</v>
      </c>
      <c r="G18" s="18">
        <f t="shared" si="0"/>
        <v>615313</v>
      </c>
    </row>
    <row r="19" spans="1:7" ht="41.25" customHeight="1" x14ac:dyDescent="0.25">
      <c r="A19" s="12">
        <v>4</v>
      </c>
      <c r="B19" s="13" t="s">
        <v>23</v>
      </c>
      <c r="C19" s="14" t="s">
        <v>24</v>
      </c>
      <c r="D19" s="15" t="s">
        <v>22</v>
      </c>
      <c r="E19" s="16">
        <v>1.1719999999999999</v>
      </c>
      <c r="F19" s="19">
        <v>108495.24</v>
      </c>
      <c r="G19" s="18">
        <f t="shared" si="0"/>
        <v>127156</v>
      </c>
    </row>
    <row r="20" spans="1:7" ht="27" customHeight="1" x14ac:dyDescent="0.25">
      <c r="A20" s="1"/>
      <c r="B20" s="1"/>
      <c r="C20" s="20" t="s">
        <v>25</v>
      </c>
      <c r="D20" s="1"/>
      <c r="E20" s="1"/>
      <c r="F20" s="1"/>
      <c r="G20" s="21">
        <f>G16+G17+G18+G19</f>
        <v>797334</v>
      </c>
    </row>
    <row r="21" spans="1:7" ht="24" customHeight="1" x14ac:dyDescent="0.25">
      <c r="A21" s="1"/>
      <c r="B21" s="1"/>
      <c r="C21" s="20" t="s">
        <v>26</v>
      </c>
      <c r="D21" s="1"/>
      <c r="E21" s="1"/>
      <c r="F21" s="1"/>
      <c r="G21" s="22">
        <f>ROUND(G20/1000,3)</f>
        <v>797.33399999999995</v>
      </c>
    </row>
    <row r="22" spans="1:7" ht="30.75" customHeight="1" x14ac:dyDescent="0.25">
      <c r="A22" s="1"/>
      <c r="B22" s="1"/>
      <c r="C22" s="1" t="s">
        <v>27</v>
      </c>
      <c r="D22" s="1"/>
      <c r="E22" s="1"/>
      <c r="F22" s="1"/>
      <c r="G22" s="23">
        <f>ROUND(G21*20/120,3)</f>
        <v>132.88900000000001</v>
      </c>
    </row>
    <row r="23" spans="1:7" x14ac:dyDescent="0.25">
      <c r="A23" s="1"/>
      <c r="B23" s="1"/>
      <c r="C23" s="1"/>
      <c r="D23" s="1"/>
      <c r="E23" s="1"/>
      <c r="F23" s="1"/>
      <c r="G23" s="1"/>
    </row>
    <row r="24" spans="1:7" x14ac:dyDescent="0.25">
      <c r="A24" s="1"/>
      <c r="B24" s="1"/>
      <c r="C24" s="1"/>
      <c r="D24" s="1"/>
      <c r="E24" s="1"/>
      <c r="F24" s="1"/>
      <c r="G24" s="1"/>
    </row>
    <row r="25" spans="1:7" x14ac:dyDescent="0.25">
      <c r="A25" s="1"/>
      <c r="B25" s="1"/>
      <c r="C25" s="1"/>
      <c r="D25" s="1"/>
      <c r="E25" s="1"/>
      <c r="F25" s="1"/>
      <c r="G25" s="1"/>
    </row>
    <row r="26" spans="1:7" x14ac:dyDescent="0.25">
      <c r="A26" s="1"/>
      <c r="B26" s="1"/>
      <c r="C26" s="1"/>
      <c r="D26" s="1"/>
      <c r="E26" s="1"/>
      <c r="F26" s="1"/>
      <c r="G26" s="1"/>
    </row>
    <row r="27" spans="1:7" ht="15.75" x14ac:dyDescent="0.25">
      <c r="A27" s="1"/>
      <c r="B27" s="110" t="s">
        <v>28</v>
      </c>
      <c r="C27" s="110"/>
      <c r="D27" s="110"/>
      <c r="E27" s="110"/>
      <c r="F27" s="24"/>
      <c r="G27" s="24"/>
    </row>
    <row r="28" spans="1:7" ht="33.75" customHeight="1" x14ac:dyDescent="0.25">
      <c r="A28" s="1"/>
      <c r="B28" s="111" t="s">
        <v>29</v>
      </c>
      <c r="C28" s="111"/>
      <c r="D28" s="111"/>
      <c r="E28" s="111"/>
      <c r="F28" s="111"/>
      <c r="G28" s="111"/>
    </row>
    <row r="29" spans="1:7" x14ac:dyDescent="0.25">
      <c r="A29" s="1"/>
      <c r="B29" s="25"/>
      <c r="C29" s="25"/>
      <c r="D29" s="25"/>
      <c r="E29" s="25"/>
      <c r="F29" s="25"/>
      <c r="G29" s="25"/>
    </row>
    <row r="30" spans="1:7" ht="15.75" x14ac:dyDescent="0.25">
      <c r="A30" s="1"/>
      <c r="B30" s="24" t="s">
        <v>58</v>
      </c>
      <c r="C30" s="25"/>
      <c r="D30" s="25"/>
      <c r="E30" s="25"/>
      <c r="F30" s="25"/>
      <c r="G30" s="25"/>
    </row>
    <row r="31" spans="1:7" ht="15.75" x14ac:dyDescent="0.25">
      <c r="A31" s="1"/>
      <c r="B31" s="26"/>
      <c r="C31" s="26"/>
      <c r="D31" s="26"/>
      <c r="E31" s="26"/>
      <c r="F31" s="26"/>
      <c r="G31" s="26"/>
    </row>
  </sheetData>
  <mergeCells count="14">
    <mergeCell ref="B27:E27"/>
    <mergeCell ref="B28:G28"/>
    <mergeCell ref="A9:G9"/>
    <mergeCell ref="A10:G10"/>
    <mergeCell ref="A11:B11"/>
    <mergeCell ref="A12:B12"/>
    <mergeCell ref="C12:G12"/>
    <mergeCell ref="C13:G13"/>
    <mergeCell ref="A8:G8"/>
    <mergeCell ref="A2:G2"/>
    <mergeCell ref="A3:C3"/>
    <mergeCell ref="A4:C4"/>
    <mergeCell ref="A5:G5"/>
    <mergeCell ref="A6:G6"/>
  </mergeCells>
  <pageMargins left="0.7" right="0.7" top="0.75" bottom="0.75" header="0.5" footer="0.5"/>
  <pageSetup paperSize="9" scale="75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1"/>
  <sheetViews>
    <sheetView workbookViewId="0">
      <selection activeCell="G16" sqref="G16"/>
    </sheetView>
  </sheetViews>
  <sheetFormatPr defaultRowHeight="15" x14ac:dyDescent="0.25"/>
  <cols>
    <col min="1" max="1" width="5.42578125" customWidth="1"/>
    <col min="2" max="2" width="14.140625" customWidth="1"/>
    <col min="3" max="3" width="48.85546875" customWidth="1"/>
    <col min="4" max="4" width="10.85546875" customWidth="1"/>
    <col min="5" max="5" width="11" customWidth="1"/>
    <col min="6" max="6" width="13" customWidth="1"/>
    <col min="7" max="7" width="12" customWidth="1"/>
  </cols>
  <sheetData>
    <row r="1" spans="1:7" x14ac:dyDescent="0.25">
      <c r="A1" s="1"/>
      <c r="B1" s="1"/>
      <c r="C1" s="1"/>
      <c r="D1" s="1"/>
      <c r="E1" s="1"/>
      <c r="F1" s="1"/>
      <c r="G1" s="1"/>
    </row>
    <row r="2" spans="1:7" x14ac:dyDescent="0.25">
      <c r="A2" s="115"/>
      <c r="B2" s="115"/>
      <c r="C2" s="115"/>
      <c r="D2" s="115"/>
      <c r="E2" s="115"/>
      <c r="F2" s="115"/>
      <c r="G2" s="115"/>
    </row>
    <row r="3" spans="1:7" ht="24.75" customHeight="1" x14ac:dyDescent="0.25">
      <c r="A3" s="116" t="s">
        <v>0</v>
      </c>
      <c r="B3" s="116"/>
      <c r="C3" s="116"/>
      <c r="D3" s="3"/>
      <c r="E3" s="3"/>
      <c r="F3" s="3"/>
      <c r="G3" s="3"/>
    </row>
    <row r="4" spans="1:7" ht="23.25" customHeight="1" x14ac:dyDescent="0.25">
      <c r="A4" s="117" t="s">
        <v>1</v>
      </c>
      <c r="B4" s="117"/>
      <c r="C4" s="117"/>
      <c r="D4" s="4">
        <f>G21</f>
        <v>2725.33</v>
      </c>
      <c r="E4" s="57" t="s">
        <v>2</v>
      </c>
      <c r="F4" s="3"/>
      <c r="G4" s="3"/>
    </row>
    <row r="5" spans="1:7" ht="29.25" customHeight="1" x14ac:dyDescent="0.25">
      <c r="A5" s="118" t="s">
        <v>67</v>
      </c>
      <c r="B5" s="118"/>
      <c r="C5" s="118"/>
      <c r="D5" s="118"/>
      <c r="E5" s="118"/>
      <c r="F5" s="118"/>
      <c r="G5" s="118"/>
    </row>
    <row r="6" spans="1:7" x14ac:dyDescent="0.25">
      <c r="A6" s="119" t="s">
        <v>3</v>
      </c>
      <c r="B6" s="119"/>
      <c r="C6" s="119"/>
      <c r="D6" s="119"/>
      <c r="E6" s="119"/>
      <c r="F6" s="119"/>
      <c r="G6" s="119"/>
    </row>
    <row r="7" spans="1:7" x14ac:dyDescent="0.25">
      <c r="A7" s="1"/>
      <c r="B7" s="1"/>
      <c r="C7" s="1"/>
      <c r="D7" s="1"/>
      <c r="E7" s="1"/>
      <c r="F7" s="1"/>
      <c r="G7" s="1"/>
    </row>
    <row r="8" spans="1:7" ht="15.75" x14ac:dyDescent="0.25">
      <c r="A8" s="112" t="s">
        <v>4</v>
      </c>
      <c r="B8" s="112"/>
      <c r="C8" s="112"/>
      <c r="D8" s="112"/>
      <c r="E8" s="112"/>
      <c r="F8" s="112"/>
      <c r="G8" s="112"/>
    </row>
    <row r="9" spans="1:7" ht="15.75" x14ac:dyDescent="0.25">
      <c r="A9" s="112" t="s">
        <v>5</v>
      </c>
      <c r="B9" s="112"/>
      <c r="C9" s="112"/>
      <c r="D9" s="112"/>
      <c r="E9" s="112"/>
      <c r="F9" s="112"/>
      <c r="G9" s="112"/>
    </row>
    <row r="10" spans="1:7" ht="15.75" x14ac:dyDescent="0.25">
      <c r="A10" s="112" t="s">
        <v>6</v>
      </c>
      <c r="B10" s="112"/>
      <c r="C10" s="112"/>
      <c r="D10" s="112"/>
      <c r="E10" s="112"/>
      <c r="F10" s="112"/>
      <c r="G10" s="112"/>
    </row>
    <row r="11" spans="1:7" x14ac:dyDescent="0.25">
      <c r="A11" s="113" t="s">
        <v>7</v>
      </c>
      <c r="B11" s="113"/>
      <c r="C11" s="56" t="s">
        <v>57</v>
      </c>
      <c r="D11" s="56"/>
      <c r="E11" s="56"/>
      <c r="F11" s="56"/>
      <c r="G11" s="56"/>
    </row>
    <row r="12" spans="1:7" x14ac:dyDescent="0.25">
      <c r="A12" s="113" t="s">
        <v>8</v>
      </c>
      <c r="B12" s="113"/>
      <c r="C12" s="113" t="s">
        <v>9</v>
      </c>
      <c r="D12" s="113"/>
      <c r="E12" s="113"/>
      <c r="F12" s="113"/>
      <c r="G12" s="113"/>
    </row>
    <row r="13" spans="1:7" ht="28.15" customHeight="1" x14ac:dyDescent="0.25">
      <c r="A13" s="56"/>
      <c r="B13" s="56"/>
      <c r="C13" s="114" t="s">
        <v>110</v>
      </c>
      <c r="D13" s="113"/>
      <c r="E13" s="113"/>
      <c r="F13" s="113"/>
      <c r="G13" s="113"/>
    </row>
    <row r="14" spans="1:7" ht="51" x14ac:dyDescent="0.25">
      <c r="A14" s="6" t="s">
        <v>10</v>
      </c>
      <c r="B14" s="7" t="s">
        <v>11</v>
      </c>
      <c r="C14" s="6" t="s">
        <v>12</v>
      </c>
      <c r="D14" s="6" t="s">
        <v>13</v>
      </c>
      <c r="E14" s="6" t="s">
        <v>14</v>
      </c>
      <c r="F14" s="6" t="s">
        <v>15</v>
      </c>
      <c r="G14" s="6" t="s">
        <v>16</v>
      </c>
    </row>
    <row r="15" spans="1:7" x14ac:dyDescent="0.25">
      <c r="A15" s="8">
        <v>1</v>
      </c>
      <c r="B15" s="8">
        <v>2</v>
      </c>
      <c r="C15" s="8">
        <v>3</v>
      </c>
      <c r="D15" s="8">
        <v>4</v>
      </c>
      <c r="E15" s="8">
        <v>5</v>
      </c>
      <c r="F15" s="8">
        <v>6</v>
      </c>
      <c r="G15" s="8">
        <v>7</v>
      </c>
    </row>
    <row r="16" spans="1:7" ht="38.25" x14ac:dyDescent="0.25">
      <c r="A16" s="8">
        <v>1</v>
      </c>
      <c r="B16" s="13" t="s">
        <v>37</v>
      </c>
      <c r="C16" s="28" t="s">
        <v>38</v>
      </c>
      <c r="D16" s="29" t="s">
        <v>39</v>
      </c>
      <c r="E16" s="16">
        <v>40.06</v>
      </c>
      <c r="F16" s="30">
        <v>3896.71</v>
      </c>
      <c r="G16" s="18">
        <f t="shared" ref="G16:G19" si="0">ROUND(E16*F16,0)</f>
        <v>156102</v>
      </c>
    </row>
    <row r="17" spans="1:7" ht="41.25" customHeight="1" x14ac:dyDescent="0.25">
      <c r="A17" s="12">
        <v>2</v>
      </c>
      <c r="B17" s="13" t="s">
        <v>17</v>
      </c>
      <c r="C17" s="14" t="s">
        <v>18</v>
      </c>
      <c r="D17" s="15" t="s">
        <v>19</v>
      </c>
      <c r="E17" s="16">
        <f>ROUND(E18*1000*0.3/1000,3)</f>
        <v>1.202</v>
      </c>
      <c r="F17" s="17">
        <v>26124.55</v>
      </c>
      <c r="G17" s="18">
        <f t="shared" si="0"/>
        <v>31402</v>
      </c>
    </row>
    <row r="18" spans="1:7" ht="41.25" customHeight="1" x14ac:dyDescent="0.25">
      <c r="A18" s="12">
        <v>3</v>
      </c>
      <c r="B18" s="13" t="s">
        <v>20</v>
      </c>
      <c r="C18" s="14" t="s">
        <v>21</v>
      </c>
      <c r="D18" s="15" t="s">
        <v>22</v>
      </c>
      <c r="E18" s="16">
        <v>4.0060000000000002</v>
      </c>
      <c r="F18" s="17">
        <v>525010.96</v>
      </c>
      <c r="G18" s="18">
        <f t="shared" si="0"/>
        <v>2103194</v>
      </c>
    </row>
    <row r="19" spans="1:7" ht="41.25" customHeight="1" x14ac:dyDescent="0.25">
      <c r="A19" s="12">
        <v>4</v>
      </c>
      <c r="B19" s="13" t="s">
        <v>23</v>
      </c>
      <c r="C19" s="14" t="s">
        <v>24</v>
      </c>
      <c r="D19" s="15" t="s">
        <v>22</v>
      </c>
      <c r="E19" s="16">
        <v>4.0060000000000002</v>
      </c>
      <c r="F19" s="19">
        <v>108495.24</v>
      </c>
      <c r="G19" s="18">
        <f t="shared" si="0"/>
        <v>434632</v>
      </c>
    </row>
    <row r="20" spans="1:7" ht="27" customHeight="1" x14ac:dyDescent="0.25">
      <c r="A20" s="1"/>
      <c r="B20" s="1"/>
      <c r="C20" s="20" t="s">
        <v>25</v>
      </c>
      <c r="D20" s="1"/>
      <c r="E20" s="1"/>
      <c r="F20" s="1"/>
      <c r="G20" s="21">
        <f>G16+G17+G18+G19</f>
        <v>2725330</v>
      </c>
    </row>
    <row r="21" spans="1:7" ht="24" customHeight="1" x14ac:dyDescent="0.25">
      <c r="A21" s="1"/>
      <c r="B21" s="1"/>
      <c r="C21" s="20" t="s">
        <v>26</v>
      </c>
      <c r="D21" s="1"/>
      <c r="E21" s="1"/>
      <c r="F21" s="1"/>
      <c r="G21" s="22">
        <f>ROUND(G20/1000,3)</f>
        <v>2725.33</v>
      </c>
    </row>
    <row r="22" spans="1:7" ht="30.75" customHeight="1" x14ac:dyDescent="0.25">
      <c r="A22" s="1"/>
      <c r="B22" s="1"/>
      <c r="C22" s="1" t="s">
        <v>27</v>
      </c>
      <c r="D22" s="1"/>
      <c r="E22" s="1"/>
      <c r="F22" s="1"/>
      <c r="G22" s="23">
        <f>ROUND(G21*20/120,3)</f>
        <v>454.22199999999998</v>
      </c>
    </row>
    <row r="23" spans="1:7" x14ac:dyDescent="0.25">
      <c r="A23" s="1"/>
      <c r="B23" s="1"/>
      <c r="C23" s="1"/>
      <c r="D23" s="1"/>
      <c r="E23" s="1"/>
      <c r="F23" s="1"/>
      <c r="G23" s="1"/>
    </row>
    <row r="24" spans="1:7" x14ac:dyDescent="0.25">
      <c r="A24" s="1"/>
      <c r="B24" s="1"/>
      <c r="C24" s="1"/>
      <c r="D24" s="1"/>
      <c r="E24" s="1"/>
      <c r="F24" s="1"/>
      <c r="G24" s="1"/>
    </row>
    <row r="25" spans="1:7" x14ac:dyDescent="0.25">
      <c r="A25" s="1"/>
      <c r="B25" s="1"/>
      <c r="C25" s="1"/>
      <c r="D25" s="1"/>
      <c r="E25" s="1"/>
      <c r="F25" s="1"/>
      <c r="G25" s="1"/>
    </row>
    <row r="26" spans="1:7" x14ac:dyDescent="0.25">
      <c r="A26" s="1"/>
      <c r="B26" s="1"/>
      <c r="C26" s="1"/>
      <c r="D26" s="1"/>
      <c r="E26" s="1"/>
      <c r="F26" s="1"/>
      <c r="G26" s="1"/>
    </row>
    <row r="27" spans="1:7" ht="15.75" x14ac:dyDescent="0.25">
      <c r="A27" s="1"/>
      <c r="B27" s="110" t="s">
        <v>28</v>
      </c>
      <c r="C27" s="110"/>
      <c r="D27" s="110"/>
      <c r="E27" s="110"/>
      <c r="F27" s="24"/>
      <c r="G27" s="24"/>
    </row>
    <row r="28" spans="1:7" ht="33.75" customHeight="1" x14ac:dyDescent="0.25">
      <c r="A28" s="1"/>
      <c r="B28" s="111" t="s">
        <v>29</v>
      </c>
      <c r="C28" s="111"/>
      <c r="D28" s="111"/>
      <c r="E28" s="111"/>
      <c r="F28" s="111"/>
      <c r="G28" s="111"/>
    </row>
    <row r="29" spans="1:7" x14ac:dyDescent="0.25">
      <c r="A29" s="1"/>
      <c r="B29" s="25"/>
      <c r="C29" s="25"/>
      <c r="D29" s="25"/>
      <c r="E29" s="25"/>
      <c r="F29" s="25"/>
      <c r="G29" s="25"/>
    </row>
    <row r="30" spans="1:7" ht="15.75" x14ac:dyDescent="0.25">
      <c r="A30" s="1"/>
      <c r="B30" s="24" t="s">
        <v>58</v>
      </c>
      <c r="C30" s="25"/>
      <c r="D30" s="25"/>
      <c r="E30" s="25"/>
      <c r="F30" s="25"/>
      <c r="G30" s="25"/>
    </row>
    <row r="31" spans="1:7" ht="15.75" x14ac:dyDescent="0.25">
      <c r="A31" s="1"/>
      <c r="B31" s="26"/>
      <c r="C31" s="26"/>
      <c r="D31" s="26"/>
      <c r="E31" s="26"/>
      <c r="F31" s="26"/>
      <c r="G31" s="26"/>
    </row>
  </sheetData>
  <mergeCells count="14">
    <mergeCell ref="B27:E27"/>
    <mergeCell ref="B28:G28"/>
    <mergeCell ref="A9:G9"/>
    <mergeCell ref="A10:G10"/>
    <mergeCell ref="A11:B11"/>
    <mergeCell ref="A12:B12"/>
    <mergeCell ref="C12:G12"/>
    <mergeCell ref="C13:G13"/>
    <mergeCell ref="A8:G8"/>
    <mergeCell ref="A2:G2"/>
    <mergeCell ref="A3:C3"/>
    <mergeCell ref="A4:C4"/>
    <mergeCell ref="A5:G5"/>
    <mergeCell ref="A6:G6"/>
  </mergeCells>
  <pageMargins left="0.7" right="0.7" top="0.75" bottom="0.75" header="0.5" footer="0.5"/>
  <pageSetup paperSize="9" scale="75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0"/>
  <sheetViews>
    <sheetView workbookViewId="0">
      <selection activeCell="E16" sqref="E16"/>
    </sheetView>
  </sheetViews>
  <sheetFormatPr defaultRowHeight="15" x14ac:dyDescent="0.25"/>
  <cols>
    <col min="1" max="1" width="5.42578125" customWidth="1"/>
    <col min="2" max="2" width="14.140625" customWidth="1"/>
    <col min="3" max="3" width="48.85546875" customWidth="1"/>
    <col min="4" max="4" width="10.85546875" customWidth="1"/>
    <col min="5" max="5" width="11" customWidth="1"/>
    <col min="6" max="6" width="13" customWidth="1"/>
    <col min="7" max="7" width="12" customWidth="1"/>
  </cols>
  <sheetData>
    <row r="1" spans="1:7" x14ac:dyDescent="0.25">
      <c r="A1" s="1"/>
      <c r="B1" s="1"/>
      <c r="C1" s="1"/>
      <c r="D1" s="1"/>
      <c r="E1" s="1"/>
      <c r="F1" s="1"/>
      <c r="G1" s="1"/>
    </row>
    <row r="2" spans="1:7" x14ac:dyDescent="0.25">
      <c r="A2" s="115"/>
      <c r="B2" s="115"/>
      <c r="C2" s="115"/>
      <c r="D2" s="115"/>
      <c r="E2" s="115"/>
      <c r="F2" s="115"/>
      <c r="G2" s="115"/>
    </row>
    <row r="3" spans="1:7" ht="24.75" customHeight="1" x14ac:dyDescent="0.25">
      <c r="A3" s="116" t="s">
        <v>0</v>
      </c>
      <c r="B3" s="116"/>
      <c r="C3" s="116"/>
      <c r="D3" s="3"/>
      <c r="E3" s="3"/>
      <c r="F3" s="3"/>
      <c r="G3" s="3"/>
    </row>
    <row r="4" spans="1:7" ht="23.25" customHeight="1" x14ac:dyDescent="0.25">
      <c r="A4" s="117" t="s">
        <v>1</v>
      </c>
      <c r="B4" s="117"/>
      <c r="C4" s="117"/>
      <c r="D4" s="4">
        <f>G20</f>
        <v>290.69499999999999</v>
      </c>
      <c r="E4" s="57" t="s">
        <v>2</v>
      </c>
      <c r="F4" s="3"/>
      <c r="G4" s="3"/>
    </row>
    <row r="5" spans="1:7" ht="29.25" customHeight="1" x14ac:dyDescent="0.25">
      <c r="A5" s="118" t="s">
        <v>66</v>
      </c>
      <c r="B5" s="118"/>
      <c r="C5" s="118"/>
      <c r="D5" s="118"/>
      <c r="E5" s="118"/>
      <c r="F5" s="118"/>
      <c r="G5" s="118"/>
    </row>
    <row r="6" spans="1:7" x14ac:dyDescent="0.25">
      <c r="A6" s="119" t="s">
        <v>3</v>
      </c>
      <c r="B6" s="119"/>
      <c r="C6" s="119"/>
      <c r="D6" s="119"/>
      <c r="E6" s="119"/>
      <c r="F6" s="119"/>
      <c r="G6" s="119"/>
    </row>
    <row r="7" spans="1:7" x14ac:dyDescent="0.25">
      <c r="A7" s="1"/>
      <c r="B7" s="1"/>
      <c r="C7" s="1"/>
      <c r="D7" s="1"/>
      <c r="E7" s="1"/>
      <c r="F7" s="1"/>
      <c r="G7" s="1"/>
    </row>
    <row r="8" spans="1:7" ht="15.75" x14ac:dyDescent="0.25">
      <c r="A8" s="112" t="s">
        <v>4</v>
      </c>
      <c r="B8" s="112"/>
      <c r="C8" s="112"/>
      <c r="D8" s="112"/>
      <c r="E8" s="112"/>
      <c r="F8" s="112"/>
      <c r="G8" s="112"/>
    </row>
    <row r="9" spans="1:7" ht="15.75" x14ac:dyDescent="0.25">
      <c r="A9" s="112" t="s">
        <v>5</v>
      </c>
      <c r="B9" s="112"/>
      <c r="C9" s="112"/>
      <c r="D9" s="112"/>
      <c r="E9" s="112"/>
      <c r="F9" s="112"/>
      <c r="G9" s="112"/>
    </row>
    <row r="10" spans="1:7" ht="15.75" x14ac:dyDescent="0.25">
      <c r="A10" s="112" t="s">
        <v>6</v>
      </c>
      <c r="B10" s="112"/>
      <c r="C10" s="112"/>
      <c r="D10" s="112"/>
      <c r="E10" s="112"/>
      <c r="F10" s="112"/>
      <c r="G10" s="112"/>
    </row>
    <row r="11" spans="1:7" x14ac:dyDescent="0.25">
      <c r="A11" s="113" t="s">
        <v>7</v>
      </c>
      <c r="B11" s="113"/>
      <c r="C11" s="56" t="s">
        <v>57</v>
      </c>
      <c r="D11" s="56"/>
      <c r="E11" s="56"/>
      <c r="F11" s="56"/>
      <c r="G11" s="56"/>
    </row>
    <row r="12" spans="1:7" x14ac:dyDescent="0.25">
      <c r="A12" s="113" t="s">
        <v>8</v>
      </c>
      <c r="B12" s="113"/>
      <c r="C12" s="113" t="s">
        <v>9</v>
      </c>
      <c r="D12" s="113"/>
      <c r="E12" s="113"/>
      <c r="F12" s="113"/>
      <c r="G12" s="113"/>
    </row>
    <row r="13" spans="1:7" ht="15" customHeight="1" x14ac:dyDescent="0.25">
      <c r="A13" s="56"/>
      <c r="B13" s="56"/>
      <c r="C13" s="114" t="s">
        <v>110</v>
      </c>
      <c r="D13" s="113"/>
      <c r="E13" s="113"/>
      <c r="F13" s="113"/>
      <c r="G13" s="113"/>
    </row>
    <row r="14" spans="1:7" ht="51" x14ac:dyDescent="0.25">
      <c r="A14" s="6" t="s">
        <v>10</v>
      </c>
      <c r="B14" s="7" t="s">
        <v>11</v>
      </c>
      <c r="C14" s="6" t="s">
        <v>12</v>
      </c>
      <c r="D14" s="6" t="s">
        <v>13</v>
      </c>
      <c r="E14" s="6" t="s">
        <v>14</v>
      </c>
      <c r="F14" s="6" t="s">
        <v>15</v>
      </c>
      <c r="G14" s="6" t="s">
        <v>16</v>
      </c>
    </row>
    <row r="15" spans="1:7" x14ac:dyDescent="0.25">
      <c r="A15" s="8">
        <v>1</v>
      </c>
      <c r="B15" s="9">
        <v>2</v>
      </c>
      <c r="C15" s="10">
        <v>3</v>
      </c>
      <c r="D15" s="10">
        <v>4</v>
      </c>
      <c r="E15" s="10">
        <v>5</v>
      </c>
      <c r="F15" s="8">
        <v>6</v>
      </c>
      <c r="G15" s="11">
        <v>7</v>
      </c>
    </row>
    <row r="16" spans="1:7" ht="41.25" customHeight="1" x14ac:dyDescent="0.25">
      <c r="A16" s="12">
        <v>1</v>
      </c>
      <c r="B16" s="13" t="s">
        <v>17</v>
      </c>
      <c r="C16" s="14" t="s">
        <v>18</v>
      </c>
      <c r="D16" s="15" t="s">
        <v>19</v>
      </c>
      <c r="E16" s="16">
        <f>ROUND(E17*1000*0.7/1000,3)</f>
        <v>0.312</v>
      </c>
      <c r="F16" s="17">
        <v>26124.55</v>
      </c>
      <c r="G16" s="18">
        <f t="shared" ref="G16:G18" si="0">ROUND(E16*F16,0)</f>
        <v>8151</v>
      </c>
    </row>
    <row r="17" spans="1:7" ht="43.5" customHeight="1" x14ac:dyDescent="0.25">
      <c r="A17" s="12">
        <v>2</v>
      </c>
      <c r="B17" s="13" t="s">
        <v>20</v>
      </c>
      <c r="C17" s="14" t="s">
        <v>21</v>
      </c>
      <c r="D17" s="15" t="s">
        <v>22</v>
      </c>
      <c r="E17" s="16">
        <v>0.44600000000000001</v>
      </c>
      <c r="F17" s="17">
        <v>525010.96</v>
      </c>
      <c r="G17" s="18">
        <f t="shared" si="0"/>
        <v>234155</v>
      </c>
    </row>
    <row r="18" spans="1:7" ht="47.25" customHeight="1" x14ac:dyDescent="0.25">
      <c r="A18" s="12">
        <v>3</v>
      </c>
      <c r="B18" s="13" t="s">
        <v>23</v>
      </c>
      <c r="C18" s="14" t="s">
        <v>24</v>
      </c>
      <c r="D18" s="15" t="s">
        <v>22</v>
      </c>
      <c r="E18" s="16">
        <v>0.44600000000000001</v>
      </c>
      <c r="F18" s="19">
        <v>108495.24</v>
      </c>
      <c r="G18" s="18">
        <f t="shared" si="0"/>
        <v>48389</v>
      </c>
    </row>
    <row r="19" spans="1:7" ht="27" customHeight="1" x14ac:dyDescent="0.25">
      <c r="A19" s="1"/>
      <c r="B19" s="1"/>
      <c r="C19" s="20" t="s">
        <v>25</v>
      </c>
      <c r="D19" s="1"/>
      <c r="E19" s="1"/>
      <c r="F19" s="1"/>
      <c r="G19" s="21">
        <f>G16+G17+G18</f>
        <v>290695</v>
      </c>
    </row>
    <row r="20" spans="1:7" ht="24" customHeight="1" x14ac:dyDescent="0.25">
      <c r="A20" s="1"/>
      <c r="B20" s="1"/>
      <c r="C20" s="20" t="s">
        <v>26</v>
      </c>
      <c r="D20" s="1"/>
      <c r="E20" s="1"/>
      <c r="F20" s="1"/>
      <c r="G20" s="22">
        <f>ROUND(G19/1000,3)</f>
        <v>290.69499999999999</v>
      </c>
    </row>
    <row r="21" spans="1:7" ht="30.75" customHeight="1" x14ac:dyDescent="0.25">
      <c r="A21" s="1"/>
      <c r="B21" s="1"/>
      <c r="C21" s="1" t="s">
        <v>27</v>
      </c>
      <c r="D21" s="1"/>
      <c r="E21" s="1"/>
      <c r="F21" s="1"/>
      <c r="G21" s="23">
        <f>ROUND(G20*20/120,3)</f>
        <v>48.448999999999998</v>
      </c>
    </row>
    <row r="22" spans="1:7" x14ac:dyDescent="0.25">
      <c r="A22" s="1"/>
      <c r="B22" s="1"/>
      <c r="C22" s="1"/>
      <c r="D22" s="1"/>
      <c r="E22" s="1"/>
      <c r="F22" s="1"/>
      <c r="G22" s="1"/>
    </row>
    <row r="23" spans="1:7" x14ac:dyDescent="0.25">
      <c r="A23" s="1"/>
      <c r="B23" s="1"/>
      <c r="C23" s="1"/>
      <c r="D23" s="1"/>
      <c r="E23" s="1"/>
      <c r="F23" s="1"/>
      <c r="G23" s="1"/>
    </row>
    <row r="24" spans="1:7" x14ac:dyDescent="0.25">
      <c r="A24" s="1"/>
      <c r="B24" s="1"/>
      <c r="C24" s="1"/>
      <c r="D24" s="1"/>
      <c r="E24" s="1"/>
      <c r="F24" s="1"/>
      <c r="G24" s="1"/>
    </row>
    <row r="25" spans="1:7" x14ac:dyDescent="0.25">
      <c r="A25" s="1"/>
      <c r="B25" s="1"/>
      <c r="C25" s="1"/>
      <c r="D25" s="1"/>
      <c r="E25" s="1"/>
      <c r="F25" s="1"/>
      <c r="G25" s="1"/>
    </row>
    <row r="26" spans="1:7" ht="15.75" x14ac:dyDescent="0.25">
      <c r="A26" s="1"/>
      <c r="B26" s="110" t="s">
        <v>28</v>
      </c>
      <c r="C26" s="110"/>
      <c r="D26" s="110"/>
      <c r="E26" s="110"/>
      <c r="F26" s="24"/>
      <c r="G26" s="24"/>
    </row>
    <row r="27" spans="1:7" ht="33.6" customHeight="1" x14ac:dyDescent="0.25">
      <c r="A27" s="1"/>
      <c r="B27" s="111" t="s">
        <v>29</v>
      </c>
      <c r="C27" s="111"/>
      <c r="D27" s="111"/>
      <c r="E27" s="111"/>
      <c r="F27" s="111"/>
      <c r="G27" s="111"/>
    </row>
    <row r="28" spans="1:7" x14ac:dyDescent="0.25">
      <c r="A28" s="1"/>
      <c r="B28" s="25"/>
      <c r="C28" s="25"/>
      <c r="D28" s="25"/>
      <c r="E28" s="25"/>
      <c r="F28" s="25"/>
      <c r="G28" s="25"/>
    </row>
    <row r="29" spans="1:7" ht="15.75" x14ac:dyDescent="0.25">
      <c r="A29" s="1"/>
      <c r="B29" s="24" t="s">
        <v>58</v>
      </c>
      <c r="C29" s="25"/>
      <c r="D29" s="25"/>
      <c r="E29" s="25"/>
      <c r="F29" s="25"/>
      <c r="G29" s="25"/>
    </row>
    <row r="30" spans="1:7" ht="15.75" x14ac:dyDescent="0.25">
      <c r="A30" s="1"/>
      <c r="B30" s="26"/>
      <c r="C30" s="26"/>
      <c r="D30" s="26"/>
      <c r="E30" s="26"/>
      <c r="F30" s="26"/>
      <c r="G30" s="26"/>
    </row>
  </sheetData>
  <mergeCells count="14">
    <mergeCell ref="B26:E26"/>
    <mergeCell ref="B27:G27"/>
    <mergeCell ref="A9:G9"/>
    <mergeCell ref="A10:G10"/>
    <mergeCell ref="A11:B11"/>
    <mergeCell ref="A12:B12"/>
    <mergeCell ref="C12:G12"/>
    <mergeCell ref="C13:G13"/>
    <mergeCell ref="A8:G8"/>
    <mergeCell ref="A2:G2"/>
    <mergeCell ref="A3:C3"/>
    <mergeCell ref="A4:C4"/>
    <mergeCell ref="A5:G5"/>
    <mergeCell ref="A6:G6"/>
  </mergeCells>
  <pageMargins left="0.7" right="0.7" top="0.75" bottom="0.75" header="0.5" footer="0.5"/>
  <pageSetup paperSize="9" scale="75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1"/>
  <sheetViews>
    <sheetView workbookViewId="0">
      <selection activeCell="G16" sqref="G16"/>
    </sheetView>
  </sheetViews>
  <sheetFormatPr defaultRowHeight="15" x14ac:dyDescent="0.25"/>
  <cols>
    <col min="1" max="1" width="5.42578125" customWidth="1"/>
    <col min="2" max="2" width="14.140625" customWidth="1"/>
    <col min="3" max="3" width="48.85546875" customWidth="1"/>
    <col min="4" max="4" width="10.85546875" customWidth="1"/>
    <col min="5" max="5" width="11" customWidth="1"/>
    <col min="6" max="6" width="13" customWidth="1"/>
    <col min="7" max="7" width="12" customWidth="1"/>
  </cols>
  <sheetData>
    <row r="1" spans="1:7" x14ac:dyDescent="0.25">
      <c r="A1" s="1"/>
      <c r="B1" s="1"/>
      <c r="C1" s="1"/>
      <c r="D1" s="1"/>
      <c r="E1" s="1"/>
      <c r="F1" s="1"/>
      <c r="G1" s="1"/>
    </row>
    <row r="2" spans="1:7" x14ac:dyDescent="0.25">
      <c r="A2" s="115"/>
      <c r="B2" s="115"/>
      <c r="C2" s="115"/>
      <c r="D2" s="115"/>
      <c r="E2" s="115"/>
      <c r="F2" s="115"/>
      <c r="G2" s="115"/>
    </row>
    <row r="3" spans="1:7" ht="24.75" customHeight="1" x14ac:dyDescent="0.25">
      <c r="A3" s="116" t="s">
        <v>0</v>
      </c>
      <c r="B3" s="116"/>
      <c r="C3" s="116"/>
      <c r="D3" s="3"/>
      <c r="E3" s="3"/>
      <c r="F3" s="3"/>
      <c r="G3" s="3"/>
    </row>
    <row r="4" spans="1:7" ht="23.25" customHeight="1" x14ac:dyDescent="0.25">
      <c r="A4" s="117" t="s">
        <v>1</v>
      </c>
      <c r="B4" s="117"/>
      <c r="C4" s="117"/>
      <c r="D4" s="4">
        <f>G21</f>
        <v>908.90099999999995</v>
      </c>
      <c r="E4" s="57" t="s">
        <v>2</v>
      </c>
      <c r="F4" s="3"/>
      <c r="G4" s="3"/>
    </row>
    <row r="5" spans="1:7" ht="29.25" customHeight="1" x14ac:dyDescent="0.25">
      <c r="A5" s="118" t="s">
        <v>65</v>
      </c>
      <c r="B5" s="118"/>
      <c r="C5" s="118"/>
      <c r="D5" s="118"/>
      <c r="E5" s="118"/>
      <c r="F5" s="118"/>
      <c r="G5" s="118"/>
    </row>
    <row r="6" spans="1:7" x14ac:dyDescent="0.25">
      <c r="A6" s="119" t="s">
        <v>3</v>
      </c>
      <c r="B6" s="119"/>
      <c r="C6" s="119"/>
      <c r="D6" s="119"/>
      <c r="E6" s="119"/>
      <c r="F6" s="119"/>
      <c r="G6" s="119"/>
    </row>
    <row r="7" spans="1:7" x14ac:dyDescent="0.25">
      <c r="A7" s="1"/>
      <c r="B7" s="1"/>
      <c r="C7" s="1"/>
      <c r="D7" s="1"/>
      <c r="E7" s="1"/>
      <c r="F7" s="1"/>
      <c r="G7" s="1"/>
    </row>
    <row r="8" spans="1:7" ht="15.75" x14ac:dyDescent="0.25">
      <c r="A8" s="112" t="s">
        <v>4</v>
      </c>
      <c r="B8" s="112"/>
      <c r="C8" s="112"/>
      <c r="D8" s="112"/>
      <c r="E8" s="112"/>
      <c r="F8" s="112"/>
      <c r="G8" s="112"/>
    </row>
    <row r="9" spans="1:7" ht="15.75" x14ac:dyDescent="0.25">
      <c r="A9" s="112" t="s">
        <v>5</v>
      </c>
      <c r="B9" s="112"/>
      <c r="C9" s="112"/>
      <c r="D9" s="112"/>
      <c r="E9" s="112"/>
      <c r="F9" s="112"/>
      <c r="G9" s="112"/>
    </row>
    <row r="10" spans="1:7" ht="15.75" x14ac:dyDescent="0.25">
      <c r="A10" s="112" t="s">
        <v>6</v>
      </c>
      <c r="B10" s="112"/>
      <c r="C10" s="112"/>
      <c r="D10" s="112"/>
      <c r="E10" s="112"/>
      <c r="F10" s="112"/>
      <c r="G10" s="112"/>
    </row>
    <row r="11" spans="1:7" x14ac:dyDescent="0.25">
      <c r="A11" s="113" t="s">
        <v>7</v>
      </c>
      <c r="B11" s="113"/>
      <c r="C11" s="56" t="s">
        <v>57</v>
      </c>
      <c r="D11" s="56"/>
      <c r="E11" s="56"/>
      <c r="F11" s="56"/>
      <c r="G11" s="56"/>
    </row>
    <row r="12" spans="1:7" x14ac:dyDescent="0.25">
      <c r="A12" s="113" t="s">
        <v>8</v>
      </c>
      <c r="B12" s="113"/>
      <c r="C12" s="113" t="s">
        <v>9</v>
      </c>
      <c r="D12" s="113"/>
      <c r="E12" s="113"/>
      <c r="F12" s="113"/>
      <c r="G12" s="113"/>
    </row>
    <row r="13" spans="1:7" ht="28.15" customHeight="1" x14ac:dyDescent="0.25">
      <c r="A13" s="56"/>
      <c r="B13" s="56"/>
      <c r="C13" s="114" t="s">
        <v>110</v>
      </c>
      <c r="D13" s="113"/>
      <c r="E13" s="113"/>
      <c r="F13" s="113"/>
      <c r="G13" s="113"/>
    </row>
    <row r="14" spans="1:7" ht="51" x14ac:dyDescent="0.25">
      <c r="A14" s="6" t="s">
        <v>10</v>
      </c>
      <c r="B14" s="7" t="s">
        <v>11</v>
      </c>
      <c r="C14" s="6" t="s">
        <v>12</v>
      </c>
      <c r="D14" s="6" t="s">
        <v>13</v>
      </c>
      <c r="E14" s="6" t="s">
        <v>14</v>
      </c>
      <c r="F14" s="6" t="s">
        <v>15</v>
      </c>
      <c r="G14" s="6" t="s">
        <v>16</v>
      </c>
    </row>
    <row r="15" spans="1:7" x14ac:dyDescent="0.25">
      <c r="A15" s="8">
        <v>1</v>
      </c>
      <c r="B15" s="8">
        <v>2</v>
      </c>
      <c r="C15" s="8">
        <v>3</v>
      </c>
      <c r="D15" s="8">
        <v>4</v>
      </c>
      <c r="E15" s="8">
        <v>5</v>
      </c>
      <c r="F15" s="8">
        <v>6</v>
      </c>
      <c r="G15" s="8">
        <v>7</v>
      </c>
    </row>
    <row r="16" spans="1:7" ht="38.25" x14ac:dyDescent="0.25">
      <c r="A16" s="8">
        <v>1</v>
      </c>
      <c r="B16" s="13" t="s">
        <v>37</v>
      </c>
      <c r="C16" s="28" t="s">
        <v>38</v>
      </c>
      <c r="D16" s="29" t="s">
        <v>39</v>
      </c>
      <c r="E16" s="16">
        <v>13.36</v>
      </c>
      <c r="F16" s="30">
        <v>3896.71</v>
      </c>
      <c r="G16" s="18">
        <f t="shared" ref="G16:G19" si="0">ROUND(E16*F16,0)</f>
        <v>52060</v>
      </c>
    </row>
    <row r="17" spans="1:7" ht="41.25" customHeight="1" x14ac:dyDescent="0.25">
      <c r="A17" s="12">
        <v>2</v>
      </c>
      <c r="B17" s="13" t="s">
        <v>17</v>
      </c>
      <c r="C17" s="14" t="s">
        <v>18</v>
      </c>
      <c r="D17" s="15" t="s">
        <v>19</v>
      </c>
      <c r="E17" s="16">
        <f>ROUND(E18*1000*0.3/1000,3)</f>
        <v>0.40100000000000002</v>
      </c>
      <c r="F17" s="17">
        <v>26124.55</v>
      </c>
      <c r="G17" s="18">
        <f t="shared" si="0"/>
        <v>10476</v>
      </c>
    </row>
    <row r="18" spans="1:7" ht="41.25" customHeight="1" x14ac:dyDescent="0.25">
      <c r="A18" s="12">
        <v>3</v>
      </c>
      <c r="B18" s="13" t="s">
        <v>20</v>
      </c>
      <c r="C18" s="14" t="s">
        <v>21</v>
      </c>
      <c r="D18" s="15" t="s">
        <v>22</v>
      </c>
      <c r="E18" s="16">
        <v>1.3360000000000001</v>
      </c>
      <c r="F18" s="17">
        <v>525010.96</v>
      </c>
      <c r="G18" s="18">
        <f t="shared" si="0"/>
        <v>701415</v>
      </c>
    </row>
    <row r="19" spans="1:7" ht="41.25" customHeight="1" x14ac:dyDescent="0.25">
      <c r="A19" s="12">
        <v>4</v>
      </c>
      <c r="B19" s="13" t="s">
        <v>23</v>
      </c>
      <c r="C19" s="14" t="s">
        <v>24</v>
      </c>
      <c r="D19" s="15" t="s">
        <v>22</v>
      </c>
      <c r="E19" s="16">
        <v>1.3360000000000001</v>
      </c>
      <c r="F19" s="19">
        <v>108495.24</v>
      </c>
      <c r="G19" s="18">
        <f t="shared" si="0"/>
        <v>144950</v>
      </c>
    </row>
    <row r="20" spans="1:7" ht="27" customHeight="1" x14ac:dyDescent="0.25">
      <c r="A20" s="1"/>
      <c r="B20" s="1"/>
      <c r="C20" s="20" t="s">
        <v>25</v>
      </c>
      <c r="D20" s="1"/>
      <c r="E20" s="1"/>
      <c r="F20" s="1"/>
      <c r="G20" s="21">
        <f>G16+G17+G18+G19</f>
        <v>908901</v>
      </c>
    </row>
    <row r="21" spans="1:7" ht="24" customHeight="1" x14ac:dyDescent="0.25">
      <c r="A21" s="1"/>
      <c r="B21" s="1"/>
      <c r="C21" s="20" t="s">
        <v>26</v>
      </c>
      <c r="D21" s="1"/>
      <c r="E21" s="1"/>
      <c r="F21" s="1"/>
      <c r="G21" s="22">
        <f>ROUND(G20/1000,3)</f>
        <v>908.90099999999995</v>
      </c>
    </row>
    <row r="22" spans="1:7" ht="30.75" customHeight="1" x14ac:dyDescent="0.25">
      <c r="A22" s="1"/>
      <c r="B22" s="1"/>
      <c r="C22" s="1" t="s">
        <v>27</v>
      </c>
      <c r="D22" s="1"/>
      <c r="E22" s="1"/>
      <c r="F22" s="1"/>
      <c r="G22" s="23">
        <f>ROUND(G21*20/120,3)</f>
        <v>151.48400000000001</v>
      </c>
    </row>
    <row r="23" spans="1:7" x14ac:dyDescent="0.25">
      <c r="A23" s="1"/>
      <c r="B23" s="1"/>
      <c r="C23" s="1"/>
      <c r="D23" s="1"/>
      <c r="E23" s="1"/>
      <c r="F23" s="1"/>
      <c r="G23" s="1"/>
    </row>
    <row r="24" spans="1:7" x14ac:dyDescent="0.25">
      <c r="A24" s="1"/>
      <c r="B24" s="1"/>
      <c r="C24" s="1"/>
      <c r="D24" s="1"/>
      <c r="E24" s="1"/>
      <c r="F24" s="1"/>
      <c r="G24" s="1"/>
    </row>
    <row r="25" spans="1:7" x14ac:dyDescent="0.25">
      <c r="A25" s="1"/>
      <c r="B25" s="1"/>
      <c r="C25" s="1"/>
      <c r="D25" s="1"/>
      <c r="E25" s="1"/>
      <c r="F25" s="1"/>
      <c r="G25" s="1"/>
    </row>
    <row r="26" spans="1:7" x14ac:dyDescent="0.25">
      <c r="A26" s="1"/>
      <c r="B26" s="1"/>
      <c r="C26" s="1"/>
      <c r="D26" s="1"/>
      <c r="E26" s="1"/>
      <c r="F26" s="1"/>
      <c r="G26" s="1"/>
    </row>
    <row r="27" spans="1:7" ht="15.75" x14ac:dyDescent="0.25">
      <c r="A27" s="1"/>
      <c r="B27" s="110" t="s">
        <v>28</v>
      </c>
      <c r="C27" s="110"/>
      <c r="D27" s="110"/>
      <c r="E27" s="110"/>
      <c r="F27" s="24"/>
      <c r="G27" s="24"/>
    </row>
    <row r="28" spans="1:7" ht="33.75" customHeight="1" x14ac:dyDescent="0.25">
      <c r="A28" s="1"/>
      <c r="B28" s="111" t="s">
        <v>29</v>
      </c>
      <c r="C28" s="111"/>
      <c r="D28" s="111"/>
      <c r="E28" s="111"/>
      <c r="F28" s="111"/>
      <c r="G28" s="111"/>
    </row>
    <row r="29" spans="1:7" x14ac:dyDescent="0.25">
      <c r="A29" s="1"/>
      <c r="B29" s="25"/>
      <c r="C29" s="25"/>
      <c r="D29" s="25"/>
      <c r="E29" s="25"/>
      <c r="F29" s="25"/>
      <c r="G29" s="25"/>
    </row>
    <row r="30" spans="1:7" ht="15.75" x14ac:dyDescent="0.25">
      <c r="A30" s="1"/>
      <c r="B30" s="24" t="s">
        <v>58</v>
      </c>
      <c r="C30" s="25"/>
      <c r="D30" s="25"/>
      <c r="E30" s="25"/>
      <c r="F30" s="25"/>
      <c r="G30" s="25"/>
    </row>
    <row r="31" spans="1:7" ht="15.75" x14ac:dyDescent="0.25">
      <c r="A31" s="1"/>
      <c r="B31" s="26"/>
      <c r="C31" s="26"/>
      <c r="D31" s="26"/>
      <c r="E31" s="26"/>
      <c r="F31" s="26"/>
      <c r="G31" s="26"/>
    </row>
  </sheetData>
  <mergeCells count="14">
    <mergeCell ref="B27:E27"/>
    <mergeCell ref="B28:G28"/>
    <mergeCell ref="A9:G9"/>
    <mergeCell ref="A10:G10"/>
    <mergeCell ref="A11:B11"/>
    <mergeCell ref="A12:B12"/>
    <mergeCell ref="C12:G12"/>
    <mergeCell ref="C13:G13"/>
    <mergeCell ref="A8:G8"/>
    <mergeCell ref="A2:G2"/>
    <mergeCell ref="A3:C3"/>
    <mergeCell ref="A4:C4"/>
    <mergeCell ref="A5:G5"/>
    <mergeCell ref="A6:G6"/>
  </mergeCells>
  <pageMargins left="0.7" right="0.7" top="0.75" bottom="0.75" header="0.5" footer="0.5"/>
  <pageSetup paperSize="9" scale="75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1"/>
  <sheetViews>
    <sheetView workbookViewId="0">
      <selection activeCell="G16" sqref="G16"/>
    </sheetView>
  </sheetViews>
  <sheetFormatPr defaultRowHeight="15" x14ac:dyDescent="0.25"/>
  <cols>
    <col min="1" max="1" width="5.42578125" customWidth="1"/>
    <col min="2" max="2" width="14.140625" customWidth="1"/>
    <col min="3" max="3" width="48.85546875" customWidth="1"/>
    <col min="4" max="4" width="10.85546875" customWidth="1"/>
    <col min="5" max="5" width="11" customWidth="1"/>
    <col min="6" max="6" width="13" customWidth="1"/>
    <col min="7" max="7" width="12" customWidth="1"/>
  </cols>
  <sheetData>
    <row r="1" spans="1:7" x14ac:dyDescent="0.25">
      <c r="A1" s="1"/>
      <c r="B1" s="1"/>
      <c r="C1" s="1"/>
      <c r="D1" s="1"/>
      <c r="E1" s="1"/>
      <c r="F1" s="1"/>
      <c r="G1" s="1"/>
    </row>
    <row r="2" spans="1:7" x14ac:dyDescent="0.25">
      <c r="A2" s="115"/>
      <c r="B2" s="115"/>
      <c r="C2" s="115"/>
      <c r="D2" s="115"/>
      <c r="E2" s="115"/>
      <c r="F2" s="115"/>
      <c r="G2" s="115"/>
    </row>
    <row r="3" spans="1:7" ht="24.75" customHeight="1" x14ac:dyDescent="0.25">
      <c r="A3" s="116" t="s">
        <v>0</v>
      </c>
      <c r="B3" s="116"/>
      <c r="C3" s="116"/>
      <c r="D3" s="3"/>
      <c r="E3" s="3"/>
      <c r="F3" s="3"/>
      <c r="G3" s="3"/>
    </row>
    <row r="4" spans="1:7" ht="23.25" customHeight="1" x14ac:dyDescent="0.25">
      <c r="A4" s="117" t="s">
        <v>1</v>
      </c>
      <c r="B4" s="117"/>
      <c r="C4" s="117"/>
      <c r="D4" s="4">
        <f>G21</f>
        <v>2387.89</v>
      </c>
      <c r="E4" s="101" t="s">
        <v>2</v>
      </c>
      <c r="F4" s="3"/>
      <c r="G4" s="3"/>
    </row>
    <row r="5" spans="1:7" ht="29.25" customHeight="1" x14ac:dyDescent="0.25">
      <c r="A5" s="118" t="s">
        <v>109</v>
      </c>
      <c r="B5" s="118"/>
      <c r="C5" s="118"/>
      <c r="D5" s="118"/>
      <c r="E5" s="118"/>
      <c r="F5" s="118"/>
      <c r="G5" s="118"/>
    </row>
    <row r="6" spans="1:7" x14ac:dyDescent="0.25">
      <c r="A6" s="119" t="s">
        <v>3</v>
      </c>
      <c r="B6" s="119"/>
      <c r="C6" s="119"/>
      <c r="D6" s="119"/>
      <c r="E6" s="119"/>
      <c r="F6" s="119"/>
      <c r="G6" s="119"/>
    </row>
    <row r="7" spans="1:7" x14ac:dyDescent="0.25">
      <c r="A7" s="1"/>
      <c r="B7" s="1"/>
      <c r="C7" s="1"/>
      <c r="D7" s="1"/>
      <c r="E7" s="1"/>
      <c r="F7" s="1"/>
      <c r="G7" s="1"/>
    </row>
    <row r="8" spans="1:7" ht="15.75" x14ac:dyDescent="0.25">
      <c r="A8" s="112" t="s">
        <v>4</v>
      </c>
      <c r="B8" s="112"/>
      <c r="C8" s="112"/>
      <c r="D8" s="112"/>
      <c r="E8" s="112"/>
      <c r="F8" s="112"/>
      <c r="G8" s="112"/>
    </row>
    <row r="9" spans="1:7" ht="15.75" x14ac:dyDescent="0.25">
      <c r="A9" s="112" t="s">
        <v>5</v>
      </c>
      <c r="B9" s="112"/>
      <c r="C9" s="112"/>
      <c r="D9" s="112"/>
      <c r="E9" s="112"/>
      <c r="F9" s="112"/>
      <c r="G9" s="112"/>
    </row>
    <row r="10" spans="1:7" ht="15.75" x14ac:dyDescent="0.25">
      <c r="A10" s="112" t="s">
        <v>6</v>
      </c>
      <c r="B10" s="112"/>
      <c r="C10" s="112"/>
      <c r="D10" s="112"/>
      <c r="E10" s="112"/>
      <c r="F10" s="112"/>
      <c r="G10" s="112"/>
    </row>
    <row r="11" spans="1:7" x14ac:dyDescent="0.25">
      <c r="A11" s="113" t="s">
        <v>7</v>
      </c>
      <c r="B11" s="113"/>
      <c r="C11" s="99" t="s">
        <v>57</v>
      </c>
      <c r="D11" s="99"/>
      <c r="E11" s="99"/>
      <c r="F11" s="99"/>
      <c r="G11" s="99"/>
    </row>
    <row r="12" spans="1:7" x14ac:dyDescent="0.25">
      <c r="A12" s="113" t="s">
        <v>8</v>
      </c>
      <c r="B12" s="113"/>
      <c r="C12" s="113" t="s">
        <v>9</v>
      </c>
      <c r="D12" s="113"/>
      <c r="E12" s="113"/>
      <c r="F12" s="113"/>
      <c r="G12" s="113"/>
    </row>
    <row r="13" spans="1:7" ht="28.15" customHeight="1" x14ac:dyDescent="0.25">
      <c r="A13" s="99"/>
      <c r="B13" s="99"/>
      <c r="C13" s="114" t="s">
        <v>110</v>
      </c>
      <c r="D13" s="113"/>
      <c r="E13" s="113"/>
      <c r="F13" s="113"/>
      <c r="G13" s="113"/>
    </row>
    <row r="14" spans="1:7" ht="51" x14ac:dyDescent="0.25">
      <c r="A14" s="6" t="s">
        <v>10</v>
      </c>
      <c r="B14" s="7" t="s">
        <v>11</v>
      </c>
      <c r="C14" s="6" t="s">
        <v>12</v>
      </c>
      <c r="D14" s="6" t="s">
        <v>13</v>
      </c>
      <c r="E14" s="6" t="s">
        <v>14</v>
      </c>
      <c r="F14" s="6" t="s">
        <v>15</v>
      </c>
      <c r="G14" s="6" t="s">
        <v>16</v>
      </c>
    </row>
    <row r="15" spans="1:7" x14ac:dyDescent="0.25">
      <c r="A15" s="8">
        <v>1</v>
      </c>
      <c r="B15" s="8">
        <v>2</v>
      </c>
      <c r="C15" s="8">
        <v>3</v>
      </c>
      <c r="D15" s="8">
        <v>4</v>
      </c>
      <c r="E15" s="8">
        <v>5</v>
      </c>
      <c r="F15" s="8">
        <v>6</v>
      </c>
      <c r="G15" s="8">
        <v>7</v>
      </c>
    </row>
    <row r="16" spans="1:7" ht="38.25" x14ac:dyDescent="0.25">
      <c r="A16" s="8">
        <v>1</v>
      </c>
      <c r="B16" s="13" t="s">
        <v>37</v>
      </c>
      <c r="C16" s="28" t="s">
        <v>38</v>
      </c>
      <c r="D16" s="29" t="s">
        <v>39</v>
      </c>
      <c r="E16" s="16">
        <v>35.1</v>
      </c>
      <c r="F16" s="30">
        <v>3896.71</v>
      </c>
      <c r="G16" s="18">
        <f t="shared" ref="G16:G19" si="0">ROUND(E16*F16,0)</f>
        <v>136775</v>
      </c>
    </row>
    <row r="17" spans="1:7" ht="41.25" customHeight="1" x14ac:dyDescent="0.25">
      <c r="A17" s="12">
        <v>2</v>
      </c>
      <c r="B17" s="13" t="s">
        <v>17</v>
      </c>
      <c r="C17" s="14" t="s">
        <v>18</v>
      </c>
      <c r="D17" s="15" t="s">
        <v>19</v>
      </c>
      <c r="E17" s="16">
        <f>ROUND(E18*1000*0.3/1000,3)</f>
        <v>1.0529999999999999</v>
      </c>
      <c r="F17" s="17">
        <v>26124.55</v>
      </c>
      <c r="G17" s="18">
        <f t="shared" si="0"/>
        <v>27509</v>
      </c>
    </row>
    <row r="18" spans="1:7" ht="41.25" customHeight="1" x14ac:dyDescent="0.25">
      <c r="A18" s="12">
        <v>3</v>
      </c>
      <c r="B18" s="13" t="s">
        <v>20</v>
      </c>
      <c r="C18" s="14" t="s">
        <v>21</v>
      </c>
      <c r="D18" s="15" t="s">
        <v>22</v>
      </c>
      <c r="E18" s="16">
        <v>3.51</v>
      </c>
      <c r="F18" s="17">
        <v>525010.96</v>
      </c>
      <c r="G18" s="18">
        <f t="shared" si="0"/>
        <v>1842788</v>
      </c>
    </row>
    <row r="19" spans="1:7" ht="41.25" customHeight="1" x14ac:dyDescent="0.25">
      <c r="A19" s="12">
        <v>4</v>
      </c>
      <c r="B19" s="13" t="s">
        <v>23</v>
      </c>
      <c r="C19" s="14" t="s">
        <v>24</v>
      </c>
      <c r="D19" s="15" t="s">
        <v>22</v>
      </c>
      <c r="E19" s="16">
        <v>3.51</v>
      </c>
      <c r="F19" s="19">
        <v>108495.24</v>
      </c>
      <c r="G19" s="18">
        <f t="shared" si="0"/>
        <v>380818</v>
      </c>
    </row>
    <row r="20" spans="1:7" ht="27" customHeight="1" x14ac:dyDescent="0.25">
      <c r="A20" s="1"/>
      <c r="B20" s="1"/>
      <c r="C20" s="20" t="s">
        <v>25</v>
      </c>
      <c r="D20" s="1"/>
      <c r="E20" s="1"/>
      <c r="F20" s="1"/>
      <c r="G20" s="21">
        <f>G16+G17+G18+G19</f>
        <v>2387890</v>
      </c>
    </row>
    <row r="21" spans="1:7" ht="24" customHeight="1" x14ac:dyDescent="0.25">
      <c r="A21" s="1"/>
      <c r="B21" s="1"/>
      <c r="C21" s="20" t="s">
        <v>26</v>
      </c>
      <c r="D21" s="1"/>
      <c r="E21" s="1"/>
      <c r="F21" s="1"/>
      <c r="G21" s="22">
        <f>ROUND(G20/1000,3)</f>
        <v>2387.89</v>
      </c>
    </row>
    <row r="22" spans="1:7" ht="30.75" customHeight="1" x14ac:dyDescent="0.25">
      <c r="A22" s="1"/>
      <c r="B22" s="1"/>
      <c r="C22" s="1" t="s">
        <v>27</v>
      </c>
      <c r="D22" s="1"/>
      <c r="E22" s="1"/>
      <c r="F22" s="1"/>
      <c r="G22" s="23">
        <f>ROUND(G21*20/120,3)</f>
        <v>397.98200000000003</v>
      </c>
    </row>
    <row r="23" spans="1:7" x14ac:dyDescent="0.25">
      <c r="A23" s="1"/>
      <c r="B23" s="1"/>
      <c r="C23" s="1"/>
      <c r="D23" s="1"/>
      <c r="E23" s="1"/>
      <c r="F23" s="1"/>
      <c r="G23" s="1"/>
    </row>
    <row r="24" spans="1:7" x14ac:dyDescent="0.25">
      <c r="A24" s="1"/>
      <c r="B24" s="1"/>
      <c r="C24" s="1"/>
      <c r="D24" s="1"/>
      <c r="E24" s="1"/>
      <c r="F24" s="1"/>
      <c r="G24" s="1"/>
    </row>
    <row r="25" spans="1:7" x14ac:dyDescent="0.25">
      <c r="A25" s="1"/>
      <c r="B25" s="1"/>
      <c r="C25" s="1"/>
      <c r="D25" s="1"/>
      <c r="E25" s="1"/>
      <c r="F25" s="1"/>
      <c r="G25" s="1"/>
    </row>
    <row r="26" spans="1:7" x14ac:dyDescent="0.25">
      <c r="A26" s="1"/>
      <c r="B26" s="1"/>
      <c r="C26" s="1"/>
      <c r="D26" s="1"/>
      <c r="E26" s="1"/>
      <c r="F26" s="1"/>
      <c r="G26" s="1"/>
    </row>
    <row r="27" spans="1:7" ht="15.75" x14ac:dyDescent="0.25">
      <c r="A27" s="1"/>
      <c r="B27" s="110" t="s">
        <v>28</v>
      </c>
      <c r="C27" s="110"/>
      <c r="D27" s="110"/>
      <c r="E27" s="110"/>
      <c r="F27" s="24"/>
      <c r="G27" s="24"/>
    </row>
    <row r="28" spans="1:7" ht="33.75" customHeight="1" x14ac:dyDescent="0.25">
      <c r="A28" s="1"/>
      <c r="B28" s="111" t="s">
        <v>29</v>
      </c>
      <c r="C28" s="111"/>
      <c r="D28" s="111"/>
      <c r="E28" s="111"/>
      <c r="F28" s="111"/>
      <c r="G28" s="111"/>
    </row>
    <row r="29" spans="1:7" x14ac:dyDescent="0.25">
      <c r="A29" s="1"/>
      <c r="B29" s="25"/>
      <c r="C29" s="25"/>
      <c r="D29" s="25"/>
      <c r="E29" s="25"/>
      <c r="F29" s="25"/>
      <c r="G29" s="25"/>
    </row>
    <row r="30" spans="1:7" ht="15.75" x14ac:dyDescent="0.25">
      <c r="A30" s="1"/>
      <c r="B30" s="24" t="s">
        <v>58</v>
      </c>
      <c r="C30" s="25"/>
      <c r="D30" s="25"/>
      <c r="E30" s="25"/>
      <c r="F30" s="25"/>
      <c r="G30" s="25"/>
    </row>
    <row r="31" spans="1:7" ht="15.75" x14ac:dyDescent="0.25">
      <c r="A31" s="1"/>
      <c r="B31" s="26"/>
      <c r="C31" s="26"/>
      <c r="D31" s="26"/>
      <c r="E31" s="26"/>
      <c r="F31" s="26"/>
      <c r="G31" s="26"/>
    </row>
  </sheetData>
  <mergeCells count="14">
    <mergeCell ref="B27:E27"/>
    <mergeCell ref="B28:G28"/>
    <mergeCell ref="A9:G9"/>
    <mergeCell ref="A10:G10"/>
    <mergeCell ref="A11:B11"/>
    <mergeCell ref="A12:B12"/>
    <mergeCell ref="C12:G12"/>
    <mergeCell ref="C13:G13"/>
    <mergeCell ref="A8:G8"/>
    <mergeCell ref="A2:G2"/>
    <mergeCell ref="A3:C3"/>
    <mergeCell ref="A4:C4"/>
    <mergeCell ref="A5:G5"/>
    <mergeCell ref="A6:G6"/>
  </mergeCells>
  <pageMargins left="0.7" right="0.7" top="0.75" bottom="0.75" header="0.5" footer="0.5"/>
  <pageSetup paperSize="9" scale="75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1"/>
  <sheetViews>
    <sheetView workbookViewId="0">
      <selection activeCell="G16" sqref="G16"/>
    </sheetView>
  </sheetViews>
  <sheetFormatPr defaultRowHeight="15" x14ac:dyDescent="0.25"/>
  <cols>
    <col min="1" max="1" width="5.42578125" customWidth="1"/>
    <col min="2" max="2" width="14.140625" customWidth="1"/>
    <col min="3" max="3" width="48.85546875" customWidth="1"/>
    <col min="4" max="4" width="10.85546875" customWidth="1"/>
    <col min="5" max="5" width="11" customWidth="1"/>
    <col min="6" max="6" width="13" customWidth="1"/>
    <col min="7" max="7" width="12" customWidth="1"/>
  </cols>
  <sheetData>
    <row r="1" spans="1:7" x14ac:dyDescent="0.25">
      <c r="A1" s="1"/>
      <c r="B1" s="1"/>
      <c r="C1" s="1"/>
      <c r="D1" s="1"/>
      <c r="E1" s="1"/>
      <c r="F1" s="1"/>
      <c r="G1" s="1"/>
    </row>
    <row r="2" spans="1:7" x14ac:dyDescent="0.25">
      <c r="A2" s="115"/>
      <c r="B2" s="115"/>
      <c r="C2" s="115"/>
      <c r="D2" s="115"/>
      <c r="E2" s="115"/>
      <c r="F2" s="115"/>
      <c r="G2" s="115"/>
    </row>
    <row r="3" spans="1:7" ht="24.75" customHeight="1" x14ac:dyDescent="0.25">
      <c r="A3" s="116" t="s">
        <v>0</v>
      </c>
      <c r="B3" s="116"/>
      <c r="C3" s="116"/>
      <c r="D3" s="3"/>
      <c r="E3" s="3"/>
      <c r="F3" s="3"/>
      <c r="G3" s="3"/>
    </row>
    <row r="4" spans="1:7" ht="23.25" customHeight="1" x14ac:dyDescent="0.25">
      <c r="A4" s="117" t="s">
        <v>1</v>
      </c>
      <c r="B4" s="117"/>
      <c r="C4" s="117"/>
      <c r="D4" s="4">
        <f>G21</f>
        <v>334.72300000000001</v>
      </c>
      <c r="E4" s="101" t="s">
        <v>2</v>
      </c>
      <c r="F4" s="3"/>
      <c r="G4" s="3"/>
    </row>
    <row r="5" spans="1:7" ht="29.25" customHeight="1" x14ac:dyDescent="0.25">
      <c r="A5" s="118" t="s">
        <v>106</v>
      </c>
      <c r="B5" s="118"/>
      <c r="C5" s="118"/>
      <c r="D5" s="118"/>
      <c r="E5" s="118"/>
      <c r="F5" s="118"/>
      <c r="G5" s="118"/>
    </row>
    <row r="6" spans="1:7" x14ac:dyDescent="0.25">
      <c r="A6" s="119" t="s">
        <v>3</v>
      </c>
      <c r="B6" s="119"/>
      <c r="C6" s="119"/>
      <c r="D6" s="119"/>
      <c r="E6" s="119"/>
      <c r="F6" s="119"/>
      <c r="G6" s="119"/>
    </row>
    <row r="7" spans="1:7" x14ac:dyDescent="0.25">
      <c r="A7" s="1"/>
      <c r="B7" s="1"/>
      <c r="C7" s="1"/>
      <c r="D7" s="1"/>
      <c r="E7" s="1"/>
      <c r="F7" s="1"/>
      <c r="G7" s="1"/>
    </row>
    <row r="8" spans="1:7" ht="15.75" x14ac:dyDescent="0.25">
      <c r="A8" s="112" t="s">
        <v>4</v>
      </c>
      <c r="B8" s="112"/>
      <c r="C8" s="112"/>
      <c r="D8" s="112"/>
      <c r="E8" s="112"/>
      <c r="F8" s="112"/>
      <c r="G8" s="112"/>
    </row>
    <row r="9" spans="1:7" ht="15.75" x14ac:dyDescent="0.25">
      <c r="A9" s="112" t="s">
        <v>5</v>
      </c>
      <c r="B9" s="112"/>
      <c r="C9" s="112"/>
      <c r="D9" s="112"/>
      <c r="E9" s="112"/>
      <c r="F9" s="112"/>
      <c r="G9" s="112"/>
    </row>
    <row r="10" spans="1:7" ht="15.75" x14ac:dyDescent="0.25">
      <c r="A10" s="112" t="s">
        <v>6</v>
      </c>
      <c r="B10" s="112"/>
      <c r="C10" s="112"/>
      <c r="D10" s="112"/>
      <c r="E10" s="112"/>
      <c r="F10" s="112"/>
      <c r="G10" s="112"/>
    </row>
    <row r="11" spans="1:7" x14ac:dyDescent="0.25">
      <c r="A11" s="113" t="s">
        <v>7</v>
      </c>
      <c r="B11" s="113"/>
      <c r="C11" s="99" t="s">
        <v>57</v>
      </c>
      <c r="D11" s="99"/>
      <c r="E11" s="99"/>
      <c r="F11" s="99"/>
      <c r="G11" s="99"/>
    </row>
    <row r="12" spans="1:7" x14ac:dyDescent="0.25">
      <c r="A12" s="113" t="s">
        <v>8</v>
      </c>
      <c r="B12" s="113"/>
      <c r="C12" s="113" t="s">
        <v>9</v>
      </c>
      <c r="D12" s="113"/>
      <c r="E12" s="113"/>
      <c r="F12" s="113"/>
      <c r="G12" s="113"/>
    </row>
    <row r="13" spans="1:7" ht="28.15" customHeight="1" x14ac:dyDescent="0.25">
      <c r="A13" s="99"/>
      <c r="B13" s="99"/>
      <c r="C13" s="114" t="s">
        <v>110</v>
      </c>
      <c r="D13" s="113"/>
      <c r="E13" s="113"/>
      <c r="F13" s="113"/>
      <c r="G13" s="113"/>
    </row>
    <row r="14" spans="1:7" ht="51" x14ac:dyDescent="0.25">
      <c r="A14" s="6" t="s">
        <v>10</v>
      </c>
      <c r="B14" s="7" t="s">
        <v>11</v>
      </c>
      <c r="C14" s="6" t="s">
        <v>12</v>
      </c>
      <c r="D14" s="6" t="s">
        <v>13</v>
      </c>
      <c r="E14" s="6" t="s">
        <v>14</v>
      </c>
      <c r="F14" s="6" t="s">
        <v>15</v>
      </c>
      <c r="G14" s="6" t="s">
        <v>16</v>
      </c>
    </row>
    <row r="15" spans="1:7" x14ac:dyDescent="0.25">
      <c r="A15" s="8">
        <v>1</v>
      </c>
      <c r="B15" s="8">
        <v>2</v>
      </c>
      <c r="C15" s="8">
        <v>3</v>
      </c>
      <c r="D15" s="8">
        <v>4</v>
      </c>
      <c r="E15" s="8">
        <v>5</v>
      </c>
      <c r="F15" s="8">
        <v>6</v>
      </c>
      <c r="G15" s="8">
        <v>7</v>
      </c>
    </row>
    <row r="16" spans="1:7" ht="38.25" x14ac:dyDescent="0.25">
      <c r="A16" s="8">
        <v>1</v>
      </c>
      <c r="B16" s="13" t="s">
        <v>37</v>
      </c>
      <c r="C16" s="28" t="s">
        <v>38</v>
      </c>
      <c r="D16" s="29" t="s">
        <v>39</v>
      </c>
      <c r="E16" s="16">
        <v>4.92</v>
      </c>
      <c r="F16" s="30">
        <v>3896.71</v>
      </c>
      <c r="G16" s="18">
        <f t="shared" ref="G16:G19" si="0">ROUND(E16*F16,0)</f>
        <v>19172</v>
      </c>
    </row>
    <row r="17" spans="1:7" ht="41.25" customHeight="1" x14ac:dyDescent="0.25">
      <c r="A17" s="12">
        <v>2</v>
      </c>
      <c r="B17" s="13" t="s">
        <v>17</v>
      </c>
      <c r="C17" s="14" t="s">
        <v>18</v>
      </c>
      <c r="D17" s="15" t="s">
        <v>19</v>
      </c>
      <c r="E17" s="16">
        <f>ROUND(E18*1000*0.3/1000,3)</f>
        <v>0.14799999999999999</v>
      </c>
      <c r="F17" s="17">
        <v>26124.55</v>
      </c>
      <c r="G17" s="18">
        <f t="shared" si="0"/>
        <v>3866</v>
      </c>
    </row>
    <row r="18" spans="1:7" ht="41.25" customHeight="1" x14ac:dyDescent="0.25">
      <c r="A18" s="12">
        <v>3</v>
      </c>
      <c r="B18" s="13" t="s">
        <v>20</v>
      </c>
      <c r="C18" s="14" t="s">
        <v>21</v>
      </c>
      <c r="D18" s="15" t="s">
        <v>22</v>
      </c>
      <c r="E18" s="16">
        <v>0.49199999999999999</v>
      </c>
      <c r="F18" s="17">
        <v>525010.96</v>
      </c>
      <c r="G18" s="18">
        <f t="shared" si="0"/>
        <v>258305</v>
      </c>
    </row>
    <row r="19" spans="1:7" ht="41.25" customHeight="1" x14ac:dyDescent="0.25">
      <c r="A19" s="12">
        <v>4</v>
      </c>
      <c r="B19" s="13" t="s">
        <v>23</v>
      </c>
      <c r="C19" s="14" t="s">
        <v>24</v>
      </c>
      <c r="D19" s="15" t="s">
        <v>22</v>
      </c>
      <c r="E19" s="16">
        <v>0.49199999999999999</v>
      </c>
      <c r="F19" s="19">
        <v>108495.24</v>
      </c>
      <c r="G19" s="18">
        <f t="shared" si="0"/>
        <v>53380</v>
      </c>
    </row>
    <row r="20" spans="1:7" ht="27" customHeight="1" x14ac:dyDescent="0.25">
      <c r="A20" s="1"/>
      <c r="B20" s="1"/>
      <c r="C20" s="20" t="s">
        <v>25</v>
      </c>
      <c r="D20" s="1"/>
      <c r="E20" s="1"/>
      <c r="F20" s="1"/>
      <c r="G20" s="21">
        <f>G16+G17+G18+G19</f>
        <v>334723</v>
      </c>
    </row>
    <row r="21" spans="1:7" ht="24" customHeight="1" x14ac:dyDescent="0.25">
      <c r="A21" s="1"/>
      <c r="B21" s="1"/>
      <c r="C21" s="20" t="s">
        <v>26</v>
      </c>
      <c r="D21" s="1"/>
      <c r="E21" s="1"/>
      <c r="F21" s="1"/>
      <c r="G21" s="22">
        <f>ROUND(G20/1000,3)</f>
        <v>334.72300000000001</v>
      </c>
    </row>
    <row r="22" spans="1:7" ht="30.75" customHeight="1" x14ac:dyDescent="0.25">
      <c r="A22" s="1"/>
      <c r="B22" s="1"/>
      <c r="C22" s="1" t="s">
        <v>27</v>
      </c>
      <c r="D22" s="1"/>
      <c r="E22" s="1"/>
      <c r="F22" s="1"/>
      <c r="G22" s="23">
        <f>ROUND(G21*20/120,3)</f>
        <v>55.786999999999999</v>
      </c>
    </row>
    <row r="23" spans="1:7" x14ac:dyDescent="0.25">
      <c r="A23" s="1"/>
      <c r="B23" s="1"/>
      <c r="C23" s="1"/>
      <c r="D23" s="1"/>
      <c r="E23" s="1"/>
      <c r="F23" s="1"/>
      <c r="G23" s="1"/>
    </row>
    <row r="24" spans="1:7" x14ac:dyDescent="0.25">
      <c r="A24" s="1"/>
      <c r="B24" s="1"/>
      <c r="C24" s="1"/>
      <c r="D24" s="1"/>
      <c r="E24" s="1"/>
      <c r="F24" s="1"/>
      <c r="G24" s="1"/>
    </row>
    <row r="25" spans="1:7" x14ac:dyDescent="0.25">
      <c r="A25" s="1"/>
      <c r="B25" s="1"/>
      <c r="C25" s="1"/>
      <c r="D25" s="1"/>
      <c r="E25" s="1"/>
      <c r="F25" s="1"/>
      <c r="G25" s="1"/>
    </row>
    <row r="26" spans="1:7" x14ac:dyDescent="0.25">
      <c r="A26" s="1"/>
      <c r="B26" s="1"/>
      <c r="C26" s="1"/>
      <c r="D26" s="1"/>
      <c r="E26" s="1"/>
      <c r="F26" s="1"/>
      <c r="G26" s="1"/>
    </row>
    <row r="27" spans="1:7" ht="15.75" x14ac:dyDescent="0.25">
      <c r="A27" s="1"/>
      <c r="B27" s="110" t="s">
        <v>28</v>
      </c>
      <c r="C27" s="110"/>
      <c r="D27" s="110"/>
      <c r="E27" s="110"/>
      <c r="F27" s="24"/>
      <c r="G27" s="24"/>
    </row>
    <row r="28" spans="1:7" ht="33.75" customHeight="1" x14ac:dyDescent="0.25">
      <c r="A28" s="1"/>
      <c r="B28" s="111" t="s">
        <v>29</v>
      </c>
      <c r="C28" s="111"/>
      <c r="D28" s="111"/>
      <c r="E28" s="111"/>
      <c r="F28" s="111"/>
      <c r="G28" s="111"/>
    </row>
    <row r="29" spans="1:7" x14ac:dyDescent="0.25">
      <c r="A29" s="1"/>
      <c r="B29" s="25"/>
      <c r="C29" s="25"/>
      <c r="D29" s="25"/>
      <c r="E29" s="25"/>
      <c r="F29" s="25"/>
      <c r="G29" s="25"/>
    </row>
    <row r="30" spans="1:7" ht="15.75" x14ac:dyDescent="0.25">
      <c r="A30" s="1"/>
      <c r="B30" s="24" t="s">
        <v>58</v>
      </c>
      <c r="C30" s="25"/>
      <c r="D30" s="25"/>
      <c r="E30" s="25"/>
      <c r="F30" s="25"/>
      <c r="G30" s="25"/>
    </row>
    <row r="31" spans="1:7" ht="15.75" x14ac:dyDescent="0.25">
      <c r="A31" s="1"/>
      <c r="B31" s="26"/>
      <c r="C31" s="26"/>
      <c r="D31" s="26"/>
      <c r="E31" s="26"/>
      <c r="F31" s="26"/>
      <c r="G31" s="26"/>
    </row>
  </sheetData>
  <mergeCells count="14">
    <mergeCell ref="B27:E27"/>
    <mergeCell ref="B28:G28"/>
    <mergeCell ref="A9:G9"/>
    <mergeCell ref="A10:G10"/>
    <mergeCell ref="A11:B11"/>
    <mergeCell ref="A12:B12"/>
    <mergeCell ref="C12:G12"/>
    <mergeCell ref="C13:G13"/>
    <mergeCell ref="A8:G8"/>
    <mergeCell ref="A2:G2"/>
    <mergeCell ref="A3:C3"/>
    <mergeCell ref="A4:C4"/>
    <mergeCell ref="A5:G5"/>
    <mergeCell ref="A6:G6"/>
  </mergeCells>
  <pageMargins left="0.7" right="0.7" top="0.75" bottom="0.75" header="0.5" footer="0.5"/>
  <pageSetup paperSize="9" scale="75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1"/>
  <sheetViews>
    <sheetView workbookViewId="0">
      <selection activeCell="G16" sqref="G16"/>
    </sheetView>
  </sheetViews>
  <sheetFormatPr defaultRowHeight="15" x14ac:dyDescent="0.25"/>
  <cols>
    <col min="1" max="1" width="5.42578125" customWidth="1"/>
    <col min="2" max="2" width="14.140625" customWidth="1"/>
    <col min="3" max="3" width="48.85546875" customWidth="1"/>
    <col min="4" max="4" width="10.85546875" customWidth="1"/>
    <col min="5" max="5" width="11" customWidth="1"/>
    <col min="6" max="6" width="13" customWidth="1"/>
    <col min="7" max="7" width="12" customWidth="1"/>
  </cols>
  <sheetData>
    <row r="1" spans="1:7" x14ac:dyDescent="0.25">
      <c r="A1" s="1"/>
      <c r="B1" s="1"/>
      <c r="C1" s="1"/>
      <c r="D1" s="1"/>
      <c r="E1" s="1"/>
      <c r="F1" s="1"/>
      <c r="G1" s="1"/>
    </row>
    <row r="2" spans="1:7" x14ac:dyDescent="0.25">
      <c r="A2" s="115"/>
      <c r="B2" s="115"/>
      <c r="C2" s="115"/>
      <c r="D2" s="115"/>
      <c r="E2" s="115"/>
      <c r="F2" s="115"/>
      <c r="G2" s="115"/>
    </row>
    <row r="3" spans="1:7" ht="24.75" customHeight="1" x14ac:dyDescent="0.25">
      <c r="A3" s="116" t="s">
        <v>0</v>
      </c>
      <c r="B3" s="116"/>
      <c r="C3" s="116"/>
      <c r="D3" s="3"/>
      <c r="E3" s="3"/>
      <c r="F3" s="3"/>
      <c r="G3" s="3"/>
    </row>
    <row r="4" spans="1:7" ht="23.25" customHeight="1" x14ac:dyDescent="0.25">
      <c r="A4" s="117" t="s">
        <v>1</v>
      </c>
      <c r="B4" s="117"/>
      <c r="C4" s="117"/>
      <c r="D4" s="4">
        <f>G21</f>
        <v>1424.5650000000001</v>
      </c>
      <c r="E4" s="57" t="s">
        <v>2</v>
      </c>
      <c r="F4" s="3"/>
      <c r="G4" s="3"/>
    </row>
    <row r="5" spans="1:7" ht="29.25" customHeight="1" x14ac:dyDescent="0.25">
      <c r="A5" s="118" t="s">
        <v>68</v>
      </c>
      <c r="B5" s="118"/>
      <c r="C5" s="118"/>
      <c r="D5" s="118"/>
      <c r="E5" s="118"/>
      <c r="F5" s="118"/>
      <c r="G5" s="118"/>
    </row>
    <row r="6" spans="1:7" x14ac:dyDescent="0.25">
      <c r="A6" s="119" t="s">
        <v>3</v>
      </c>
      <c r="B6" s="119"/>
      <c r="C6" s="119"/>
      <c r="D6" s="119"/>
      <c r="E6" s="119"/>
      <c r="F6" s="119"/>
      <c r="G6" s="119"/>
    </row>
    <row r="7" spans="1:7" x14ac:dyDescent="0.25">
      <c r="A7" s="1"/>
      <c r="B7" s="1"/>
      <c r="C7" s="1"/>
      <c r="D7" s="1"/>
      <c r="E7" s="1"/>
      <c r="F7" s="1"/>
      <c r="G7" s="1"/>
    </row>
    <row r="8" spans="1:7" ht="15.75" x14ac:dyDescent="0.25">
      <c r="A8" s="112" t="s">
        <v>4</v>
      </c>
      <c r="B8" s="112"/>
      <c r="C8" s="112"/>
      <c r="D8" s="112"/>
      <c r="E8" s="112"/>
      <c r="F8" s="112"/>
      <c r="G8" s="112"/>
    </row>
    <row r="9" spans="1:7" ht="15.75" x14ac:dyDescent="0.25">
      <c r="A9" s="112" t="s">
        <v>5</v>
      </c>
      <c r="B9" s="112"/>
      <c r="C9" s="112"/>
      <c r="D9" s="112"/>
      <c r="E9" s="112"/>
      <c r="F9" s="112"/>
      <c r="G9" s="112"/>
    </row>
    <row r="10" spans="1:7" ht="15.75" x14ac:dyDescent="0.25">
      <c r="A10" s="112" t="s">
        <v>6</v>
      </c>
      <c r="B10" s="112"/>
      <c r="C10" s="112"/>
      <c r="D10" s="112"/>
      <c r="E10" s="112"/>
      <c r="F10" s="112"/>
      <c r="G10" s="112"/>
    </row>
    <row r="11" spans="1:7" x14ac:dyDescent="0.25">
      <c r="A11" s="113" t="s">
        <v>7</v>
      </c>
      <c r="B11" s="113"/>
      <c r="C11" s="56" t="s">
        <v>57</v>
      </c>
      <c r="D11" s="56"/>
      <c r="E11" s="56"/>
      <c r="F11" s="56"/>
      <c r="G11" s="56"/>
    </row>
    <row r="12" spans="1:7" x14ac:dyDescent="0.25">
      <c r="A12" s="113" t="s">
        <v>8</v>
      </c>
      <c r="B12" s="113"/>
      <c r="C12" s="113" t="s">
        <v>9</v>
      </c>
      <c r="D12" s="113"/>
      <c r="E12" s="113"/>
      <c r="F12" s="113"/>
      <c r="G12" s="113"/>
    </row>
    <row r="13" spans="1:7" ht="28.15" customHeight="1" x14ac:dyDescent="0.25">
      <c r="A13" s="56"/>
      <c r="B13" s="56"/>
      <c r="C13" s="114" t="s">
        <v>110</v>
      </c>
      <c r="D13" s="113"/>
      <c r="E13" s="113"/>
      <c r="F13" s="113"/>
      <c r="G13" s="113"/>
    </row>
    <row r="14" spans="1:7" ht="51" x14ac:dyDescent="0.25">
      <c r="A14" s="6" t="s">
        <v>10</v>
      </c>
      <c r="B14" s="7" t="s">
        <v>11</v>
      </c>
      <c r="C14" s="6" t="s">
        <v>12</v>
      </c>
      <c r="D14" s="6" t="s">
        <v>13</v>
      </c>
      <c r="E14" s="6" t="s">
        <v>14</v>
      </c>
      <c r="F14" s="6" t="s">
        <v>15</v>
      </c>
      <c r="G14" s="6" t="s">
        <v>16</v>
      </c>
    </row>
    <row r="15" spans="1:7" x14ac:dyDescent="0.25">
      <c r="A15" s="8">
        <v>1</v>
      </c>
      <c r="B15" s="8">
        <v>2</v>
      </c>
      <c r="C15" s="8">
        <v>3</v>
      </c>
      <c r="D15" s="8">
        <v>4</v>
      </c>
      <c r="E15" s="8">
        <v>5</v>
      </c>
      <c r="F15" s="8">
        <v>6</v>
      </c>
      <c r="G15" s="8">
        <v>7</v>
      </c>
    </row>
    <row r="16" spans="1:7" ht="38.25" x14ac:dyDescent="0.25">
      <c r="A16" s="8">
        <v>1</v>
      </c>
      <c r="B16" s="13" t="s">
        <v>37</v>
      </c>
      <c r="C16" s="28" t="s">
        <v>38</v>
      </c>
      <c r="D16" s="29" t="s">
        <v>39</v>
      </c>
      <c r="E16" s="16">
        <v>20.94</v>
      </c>
      <c r="F16" s="30">
        <v>3896.71</v>
      </c>
      <c r="G16" s="18">
        <f t="shared" ref="G16:G19" si="0">ROUND(E16*F16,0)</f>
        <v>81597</v>
      </c>
    </row>
    <row r="17" spans="1:7" ht="41.25" customHeight="1" x14ac:dyDescent="0.25">
      <c r="A17" s="12">
        <v>2</v>
      </c>
      <c r="B17" s="13" t="s">
        <v>17</v>
      </c>
      <c r="C17" s="14" t="s">
        <v>18</v>
      </c>
      <c r="D17" s="15" t="s">
        <v>19</v>
      </c>
      <c r="E17" s="16">
        <f>ROUND(E18*1000*0.3/1000,3)</f>
        <v>0.628</v>
      </c>
      <c r="F17" s="17">
        <v>26124.55</v>
      </c>
      <c r="G17" s="18">
        <f t="shared" si="0"/>
        <v>16406</v>
      </c>
    </row>
    <row r="18" spans="1:7" ht="41.25" customHeight="1" x14ac:dyDescent="0.25">
      <c r="A18" s="12">
        <v>3</v>
      </c>
      <c r="B18" s="13" t="s">
        <v>20</v>
      </c>
      <c r="C18" s="14" t="s">
        <v>21</v>
      </c>
      <c r="D18" s="15" t="s">
        <v>22</v>
      </c>
      <c r="E18" s="16">
        <v>2.0939999999999999</v>
      </c>
      <c r="F18" s="17">
        <v>525010.96</v>
      </c>
      <c r="G18" s="18">
        <f t="shared" si="0"/>
        <v>1099373</v>
      </c>
    </row>
    <row r="19" spans="1:7" ht="41.25" customHeight="1" x14ac:dyDescent="0.25">
      <c r="A19" s="12">
        <v>4</v>
      </c>
      <c r="B19" s="13" t="s">
        <v>23</v>
      </c>
      <c r="C19" s="14" t="s">
        <v>24</v>
      </c>
      <c r="D19" s="15" t="s">
        <v>22</v>
      </c>
      <c r="E19" s="16">
        <v>2.0939999999999999</v>
      </c>
      <c r="F19" s="19">
        <v>108495.24</v>
      </c>
      <c r="G19" s="18">
        <f t="shared" si="0"/>
        <v>227189</v>
      </c>
    </row>
    <row r="20" spans="1:7" ht="27" customHeight="1" x14ac:dyDescent="0.25">
      <c r="A20" s="1"/>
      <c r="B20" s="1"/>
      <c r="C20" s="20" t="s">
        <v>25</v>
      </c>
      <c r="D20" s="1"/>
      <c r="E20" s="1"/>
      <c r="F20" s="1"/>
      <c r="G20" s="21">
        <f>G16+G17+G18+G19</f>
        <v>1424565</v>
      </c>
    </row>
    <row r="21" spans="1:7" ht="24" customHeight="1" x14ac:dyDescent="0.25">
      <c r="A21" s="1"/>
      <c r="B21" s="1"/>
      <c r="C21" s="20" t="s">
        <v>26</v>
      </c>
      <c r="D21" s="1"/>
      <c r="E21" s="1"/>
      <c r="F21" s="1"/>
      <c r="G21" s="22">
        <f>ROUND(G20/1000,3)</f>
        <v>1424.5650000000001</v>
      </c>
    </row>
    <row r="22" spans="1:7" ht="30.75" customHeight="1" x14ac:dyDescent="0.25">
      <c r="A22" s="1"/>
      <c r="B22" s="1"/>
      <c r="C22" s="1" t="s">
        <v>27</v>
      </c>
      <c r="D22" s="1"/>
      <c r="E22" s="1"/>
      <c r="F22" s="1"/>
      <c r="G22" s="23">
        <f>ROUND(G21*20/120,3)</f>
        <v>237.428</v>
      </c>
    </row>
    <row r="23" spans="1:7" x14ac:dyDescent="0.25">
      <c r="A23" s="1"/>
      <c r="B23" s="1"/>
      <c r="C23" s="1"/>
      <c r="D23" s="1"/>
      <c r="E23" s="1"/>
      <c r="F23" s="1"/>
      <c r="G23" s="1"/>
    </row>
    <row r="24" spans="1:7" x14ac:dyDescent="0.25">
      <c r="A24" s="1"/>
      <c r="B24" s="1"/>
      <c r="C24" s="1"/>
      <c r="D24" s="1"/>
      <c r="E24" s="1"/>
      <c r="F24" s="1"/>
      <c r="G24" s="1"/>
    </row>
    <row r="25" spans="1:7" x14ac:dyDescent="0.25">
      <c r="A25" s="1"/>
      <c r="B25" s="1"/>
      <c r="C25" s="1"/>
      <c r="D25" s="1"/>
      <c r="E25" s="1"/>
      <c r="F25" s="1"/>
      <c r="G25" s="1"/>
    </row>
    <row r="26" spans="1:7" x14ac:dyDescent="0.25">
      <c r="A26" s="1"/>
      <c r="B26" s="1"/>
      <c r="C26" s="1"/>
      <c r="D26" s="1"/>
      <c r="E26" s="1"/>
      <c r="F26" s="1"/>
      <c r="G26" s="1"/>
    </row>
    <row r="27" spans="1:7" ht="15.75" x14ac:dyDescent="0.25">
      <c r="A27" s="1"/>
      <c r="B27" s="110" t="s">
        <v>28</v>
      </c>
      <c r="C27" s="110"/>
      <c r="D27" s="110"/>
      <c r="E27" s="110"/>
      <c r="F27" s="24"/>
      <c r="G27" s="24"/>
    </row>
    <row r="28" spans="1:7" ht="33.75" customHeight="1" x14ac:dyDescent="0.25">
      <c r="A28" s="1"/>
      <c r="B28" s="111" t="s">
        <v>29</v>
      </c>
      <c r="C28" s="111"/>
      <c r="D28" s="111"/>
      <c r="E28" s="111"/>
      <c r="F28" s="111"/>
      <c r="G28" s="111"/>
    </row>
    <row r="29" spans="1:7" x14ac:dyDescent="0.25">
      <c r="A29" s="1"/>
      <c r="B29" s="25"/>
      <c r="C29" s="25"/>
      <c r="D29" s="25"/>
      <c r="E29" s="25"/>
      <c r="F29" s="25"/>
      <c r="G29" s="25"/>
    </row>
    <row r="30" spans="1:7" ht="15.75" x14ac:dyDescent="0.25">
      <c r="A30" s="1"/>
      <c r="B30" s="24" t="s">
        <v>58</v>
      </c>
      <c r="C30" s="25"/>
      <c r="D30" s="25"/>
      <c r="E30" s="25"/>
      <c r="F30" s="25"/>
      <c r="G30" s="25"/>
    </row>
    <row r="31" spans="1:7" ht="15.75" x14ac:dyDescent="0.25">
      <c r="A31" s="1"/>
      <c r="B31" s="26"/>
      <c r="C31" s="26"/>
      <c r="D31" s="26"/>
      <c r="E31" s="26"/>
      <c r="F31" s="26"/>
      <c r="G31" s="26"/>
    </row>
  </sheetData>
  <mergeCells count="14">
    <mergeCell ref="B27:E27"/>
    <mergeCell ref="B28:G28"/>
    <mergeCell ref="A9:G9"/>
    <mergeCell ref="A10:G10"/>
    <mergeCell ref="A11:B11"/>
    <mergeCell ref="A12:B12"/>
    <mergeCell ref="C12:G12"/>
    <mergeCell ref="C13:G13"/>
    <mergeCell ref="A8:G8"/>
    <mergeCell ref="A2:G2"/>
    <mergeCell ref="A3:C3"/>
    <mergeCell ref="A4:C4"/>
    <mergeCell ref="A5:G5"/>
    <mergeCell ref="A6:G6"/>
  </mergeCells>
  <pageMargins left="0.7" right="0.7" top="0.75" bottom="0.75" header="0.5" footer="0.5"/>
  <pageSetup paperSize="9" scale="75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0"/>
  <sheetViews>
    <sheetView workbookViewId="0">
      <selection activeCell="E18" sqref="E18"/>
    </sheetView>
  </sheetViews>
  <sheetFormatPr defaultRowHeight="15" x14ac:dyDescent="0.25"/>
  <cols>
    <col min="1" max="1" width="5.42578125" customWidth="1"/>
    <col min="2" max="2" width="14.140625" customWidth="1"/>
    <col min="3" max="3" width="48.85546875" customWidth="1"/>
    <col min="4" max="4" width="10.85546875" customWidth="1"/>
    <col min="5" max="5" width="11" customWidth="1"/>
    <col min="6" max="6" width="13" customWidth="1"/>
    <col min="7" max="7" width="12" customWidth="1"/>
  </cols>
  <sheetData>
    <row r="1" spans="1:7" x14ac:dyDescent="0.25">
      <c r="A1" s="1"/>
      <c r="B1" s="1"/>
      <c r="C1" s="1"/>
      <c r="D1" s="1"/>
      <c r="E1" s="1"/>
      <c r="F1" s="1"/>
      <c r="G1" s="1"/>
    </row>
    <row r="2" spans="1:7" x14ac:dyDescent="0.25">
      <c r="A2" s="115"/>
      <c r="B2" s="115"/>
      <c r="C2" s="115"/>
      <c r="D2" s="115"/>
      <c r="E2" s="115"/>
      <c r="F2" s="115"/>
      <c r="G2" s="115"/>
    </row>
    <row r="3" spans="1:7" ht="24.75" customHeight="1" x14ac:dyDescent="0.25">
      <c r="A3" s="116" t="s">
        <v>0</v>
      </c>
      <c r="B3" s="116"/>
      <c r="C3" s="116"/>
      <c r="D3" s="3"/>
      <c r="E3" s="3"/>
      <c r="F3" s="3"/>
      <c r="G3" s="3"/>
    </row>
    <row r="4" spans="1:7" ht="23.25" customHeight="1" x14ac:dyDescent="0.25">
      <c r="A4" s="117" t="s">
        <v>1</v>
      </c>
      <c r="B4" s="117"/>
      <c r="C4" s="117"/>
      <c r="D4" s="4">
        <f>G20</f>
        <v>426.79899999999998</v>
      </c>
      <c r="E4" s="57" t="s">
        <v>2</v>
      </c>
      <c r="F4" s="3"/>
      <c r="G4" s="3"/>
    </row>
    <row r="5" spans="1:7" ht="29.25" customHeight="1" x14ac:dyDescent="0.25">
      <c r="A5" s="120" t="s">
        <v>93</v>
      </c>
      <c r="B5" s="118"/>
      <c r="C5" s="118"/>
      <c r="D5" s="118"/>
      <c r="E5" s="118"/>
      <c r="F5" s="118"/>
      <c r="G5" s="118"/>
    </row>
    <row r="6" spans="1:7" x14ac:dyDescent="0.25">
      <c r="A6" s="119" t="s">
        <v>3</v>
      </c>
      <c r="B6" s="119"/>
      <c r="C6" s="119"/>
      <c r="D6" s="119"/>
      <c r="E6" s="119"/>
      <c r="F6" s="119"/>
      <c r="G6" s="119"/>
    </row>
    <row r="7" spans="1:7" x14ac:dyDescent="0.25">
      <c r="A7" s="1"/>
      <c r="B7" s="1"/>
      <c r="C7" s="1"/>
      <c r="D7" s="1"/>
      <c r="E7" s="1"/>
      <c r="F7" s="1"/>
      <c r="G7" s="1"/>
    </row>
    <row r="8" spans="1:7" ht="15.75" x14ac:dyDescent="0.25">
      <c r="A8" s="112" t="s">
        <v>4</v>
      </c>
      <c r="B8" s="112"/>
      <c r="C8" s="112"/>
      <c r="D8" s="112"/>
      <c r="E8" s="112"/>
      <c r="F8" s="112"/>
      <c r="G8" s="112"/>
    </row>
    <row r="9" spans="1:7" ht="15.75" x14ac:dyDescent="0.25">
      <c r="A9" s="112" t="s">
        <v>5</v>
      </c>
      <c r="B9" s="112"/>
      <c r="C9" s="112"/>
      <c r="D9" s="112"/>
      <c r="E9" s="112"/>
      <c r="F9" s="112"/>
      <c r="G9" s="112"/>
    </row>
    <row r="10" spans="1:7" ht="15.75" x14ac:dyDescent="0.25">
      <c r="A10" s="112" t="s">
        <v>6</v>
      </c>
      <c r="B10" s="112"/>
      <c r="C10" s="112"/>
      <c r="D10" s="112"/>
      <c r="E10" s="112"/>
      <c r="F10" s="112"/>
      <c r="G10" s="112"/>
    </row>
    <row r="11" spans="1:7" x14ac:dyDescent="0.25">
      <c r="A11" s="113" t="s">
        <v>7</v>
      </c>
      <c r="B11" s="113"/>
      <c r="C11" s="58" t="s">
        <v>57</v>
      </c>
      <c r="D11" s="56"/>
      <c r="E11" s="56"/>
      <c r="F11" s="56"/>
      <c r="G11" s="56"/>
    </row>
    <row r="12" spans="1:7" x14ac:dyDescent="0.25">
      <c r="A12" s="113" t="s">
        <v>8</v>
      </c>
      <c r="B12" s="113"/>
      <c r="C12" s="113" t="s">
        <v>9</v>
      </c>
      <c r="D12" s="113"/>
      <c r="E12" s="113"/>
      <c r="F12" s="113"/>
      <c r="G12" s="113"/>
    </row>
    <row r="13" spans="1:7" ht="14.45" customHeight="1" x14ac:dyDescent="0.25">
      <c r="A13" s="56"/>
      <c r="B13" s="56"/>
      <c r="C13" s="114" t="s">
        <v>110</v>
      </c>
      <c r="D13" s="113"/>
      <c r="E13" s="113"/>
      <c r="F13" s="113"/>
      <c r="G13" s="113"/>
    </row>
    <row r="14" spans="1:7" ht="51" x14ac:dyDescent="0.25">
      <c r="A14" s="6" t="s">
        <v>10</v>
      </c>
      <c r="B14" s="7" t="s">
        <v>11</v>
      </c>
      <c r="C14" s="6" t="s">
        <v>12</v>
      </c>
      <c r="D14" s="6" t="s">
        <v>13</v>
      </c>
      <c r="E14" s="6" t="s">
        <v>14</v>
      </c>
      <c r="F14" s="6" t="s">
        <v>15</v>
      </c>
      <c r="G14" s="6" t="s">
        <v>16</v>
      </c>
    </row>
    <row r="15" spans="1:7" x14ac:dyDescent="0.25">
      <c r="A15" s="27">
        <v>1</v>
      </c>
      <c r="B15" s="9">
        <v>2</v>
      </c>
      <c r="C15" s="10">
        <v>3</v>
      </c>
      <c r="D15" s="10">
        <v>4</v>
      </c>
      <c r="E15" s="10">
        <v>5</v>
      </c>
      <c r="F15" s="27">
        <v>6</v>
      </c>
      <c r="G15" s="11">
        <v>7</v>
      </c>
    </row>
    <row r="16" spans="1:7" ht="33.6" customHeight="1" x14ac:dyDescent="0.25">
      <c r="A16" s="8">
        <v>1</v>
      </c>
      <c r="B16" s="13" t="s">
        <v>30</v>
      </c>
      <c r="C16" s="14" t="s">
        <v>31</v>
      </c>
      <c r="D16" s="15" t="s">
        <v>32</v>
      </c>
      <c r="E16" s="53">
        <f>ROUND(E18*1000*0.25/1000,3)</f>
        <v>0.17699999999999999</v>
      </c>
      <c r="F16" s="17">
        <v>20079.22</v>
      </c>
      <c r="G16" s="18">
        <f t="shared" ref="G16:G18" si="0">ROUND(E16*F16,0)</f>
        <v>3554</v>
      </c>
    </row>
    <row r="17" spans="1:7" ht="39" customHeight="1" x14ac:dyDescent="0.25">
      <c r="A17" s="8">
        <v>2</v>
      </c>
      <c r="B17" s="13" t="s">
        <v>33</v>
      </c>
      <c r="C17" s="28" t="s">
        <v>34</v>
      </c>
      <c r="D17" s="29" t="s">
        <v>35</v>
      </c>
      <c r="E17" s="53">
        <f>ROUND(E18*1000*0.1/100,3)</f>
        <v>0.70799999999999996</v>
      </c>
      <c r="F17" s="30">
        <v>134643.12</v>
      </c>
      <c r="G17" s="18">
        <f t="shared" si="0"/>
        <v>95327</v>
      </c>
    </row>
    <row r="18" spans="1:7" ht="93" customHeight="1" x14ac:dyDescent="0.25">
      <c r="A18" s="8">
        <v>3</v>
      </c>
      <c r="B18" s="80" t="s">
        <v>97</v>
      </c>
      <c r="C18" s="81" t="s">
        <v>98</v>
      </c>
      <c r="D18" s="15" t="s">
        <v>22</v>
      </c>
      <c r="E18" s="53">
        <v>0.70799999999999996</v>
      </c>
      <c r="F18" s="17">
        <v>463160.44</v>
      </c>
      <c r="G18" s="18">
        <f t="shared" si="0"/>
        <v>327918</v>
      </c>
    </row>
    <row r="19" spans="1:7" ht="27" customHeight="1" x14ac:dyDescent="0.25">
      <c r="A19" s="1"/>
      <c r="B19" s="1"/>
      <c r="C19" s="20" t="s">
        <v>25</v>
      </c>
      <c r="D19" s="1"/>
      <c r="E19" s="1"/>
      <c r="F19" s="1"/>
      <c r="G19" s="21">
        <f>G18+G17+G16</f>
        <v>426799</v>
      </c>
    </row>
    <row r="20" spans="1:7" ht="24" customHeight="1" x14ac:dyDescent="0.25">
      <c r="A20" s="1"/>
      <c r="B20" s="1"/>
      <c r="C20" s="20" t="s">
        <v>26</v>
      </c>
      <c r="D20" s="1"/>
      <c r="E20" s="1"/>
      <c r="F20" s="1"/>
      <c r="G20" s="22">
        <f>ROUND(G19/1000,3)</f>
        <v>426.79899999999998</v>
      </c>
    </row>
    <row r="21" spans="1:7" ht="30.75" customHeight="1" x14ac:dyDescent="0.25">
      <c r="A21" s="1"/>
      <c r="B21" s="1"/>
      <c r="C21" s="1" t="s">
        <v>27</v>
      </c>
      <c r="D21" s="1"/>
      <c r="E21" s="1"/>
      <c r="F21" s="1"/>
      <c r="G21" s="23">
        <f>ROUND(G20*20/120,3)</f>
        <v>71.132999999999996</v>
      </c>
    </row>
    <row r="22" spans="1:7" x14ac:dyDescent="0.25">
      <c r="A22" s="1"/>
      <c r="B22" s="1"/>
      <c r="C22" s="1"/>
      <c r="D22" s="1"/>
      <c r="E22" s="1"/>
      <c r="F22" s="1"/>
      <c r="G22" s="1"/>
    </row>
    <row r="23" spans="1:7" x14ac:dyDescent="0.25">
      <c r="A23" s="1"/>
      <c r="B23" s="1"/>
      <c r="C23" s="1"/>
      <c r="D23" s="1"/>
      <c r="E23" s="1"/>
      <c r="F23" s="1"/>
      <c r="G23" s="1"/>
    </row>
    <row r="24" spans="1:7" x14ac:dyDescent="0.25">
      <c r="A24" s="1"/>
      <c r="B24" s="1"/>
      <c r="C24" s="1"/>
      <c r="D24" s="1"/>
      <c r="E24" s="1"/>
      <c r="F24" s="1"/>
      <c r="G24" s="1"/>
    </row>
    <row r="25" spans="1:7" x14ac:dyDescent="0.25">
      <c r="A25" s="1"/>
      <c r="B25" s="1"/>
      <c r="C25" s="1"/>
      <c r="D25" s="1"/>
      <c r="E25" s="1"/>
      <c r="F25" s="1"/>
      <c r="G25" s="1"/>
    </row>
    <row r="26" spans="1:7" ht="15.75" x14ac:dyDescent="0.25">
      <c r="A26" s="1"/>
      <c r="B26" s="110" t="s">
        <v>28</v>
      </c>
      <c r="C26" s="110"/>
      <c r="D26" s="110"/>
      <c r="E26" s="110"/>
      <c r="F26" s="24"/>
      <c r="G26" s="24"/>
    </row>
    <row r="27" spans="1:7" ht="35.450000000000003" customHeight="1" x14ac:dyDescent="0.25">
      <c r="A27" s="1"/>
      <c r="B27" s="111" t="s">
        <v>29</v>
      </c>
      <c r="C27" s="111"/>
      <c r="D27" s="111"/>
      <c r="E27" s="111"/>
      <c r="F27" s="111"/>
      <c r="G27" s="111"/>
    </row>
    <row r="28" spans="1:7" x14ac:dyDescent="0.25">
      <c r="A28" s="1"/>
      <c r="B28" s="25"/>
      <c r="C28" s="25"/>
      <c r="D28" s="25"/>
      <c r="E28" s="25"/>
      <c r="F28" s="25"/>
      <c r="G28" s="25"/>
    </row>
    <row r="29" spans="1:7" ht="15.75" x14ac:dyDescent="0.25">
      <c r="A29" s="1"/>
      <c r="B29" s="24" t="s">
        <v>58</v>
      </c>
      <c r="C29" s="25"/>
      <c r="D29" s="25"/>
      <c r="E29" s="25"/>
      <c r="F29" s="25"/>
      <c r="G29" s="25"/>
    </row>
    <row r="30" spans="1:7" ht="15.75" x14ac:dyDescent="0.25">
      <c r="A30" s="1"/>
      <c r="B30" s="26"/>
      <c r="C30" s="26"/>
      <c r="D30" s="26"/>
      <c r="E30" s="26"/>
      <c r="F30" s="26"/>
      <c r="G30" s="26"/>
    </row>
  </sheetData>
  <mergeCells count="14">
    <mergeCell ref="B26:E26"/>
    <mergeCell ref="B27:G27"/>
    <mergeCell ref="A9:G9"/>
    <mergeCell ref="A10:G10"/>
    <mergeCell ref="A11:B11"/>
    <mergeCell ref="A12:B12"/>
    <mergeCell ref="C12:G12"/>
    <mergeCell ref="C13:G13"/>
    <mergeCell ref="A8:G8"/>
    <mergeCell ref="A2:G2"/>
    <mergeCell ref="A3:C3"/>
    <mergeCell ref="A4:C4"/>
    <mergeCell ref="A5:G5"/>
    <mergeCell ref="A6:G6"/>
  </mergeCells>
  <pageMargins left="0.7" right="0.7" top="0.75" bottom="0.75" header="0.5" footer="0.5"/>
  <pageSetup paperSize="9" scale="75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9"/>
  <sheetViews>
    <sheetView workbookViewId="0">
      <selection activeCell="E17" sqref="E17"/>
    </sheetView>
  </sheetViews>
  <sheetFormatPr defaultRowHeight="15" x14ac:dyDescent="0.25"/>
  <cols>
    <col min="1" max="1" width="5.42578125" customWidth="1"/>
    <col min="2" max="2" width="14.140625" customWidth="1"/>
    <col min="3" max="3" width="48.85546875" customWidth="1"/>
    <col min="4" max="4" width="10.85546875" customWidth="1"/>
    <col min="5" max="5" width="11" customWidth="1"/>
    <col min="6" max="6" width="13" customWidth="1"/>
    <col min="7" max="7" width="12" customWidth="1"/>
  </cols>
  <sheetData>
    <row r="1" spans="1:7" x14ac:dyDescent="0.25">
      <c r="A1" s="1"/>
      <c r="B1" s="1"/>
      <c r="C1" s="1"/>
      <c r="D1" s="1"/>
      <c r="E1" s="1"/>
      <c r="F1" s="1"/>
      <c r="G1" s="1"/>
    </row>
    <row r="2" spans="1:7" x14ac:dyDescent="0.25">
      <c r="A2" s="115"/>
      <c r="B2" s="115"/>
      <c r="C2" s="115"/>
      <c r="D2" s="115"/>
      <c r="E2" s="115"/>
      <c r="F2" s="115"/>
      <c r="G2" s="115"/>
    </row>
    <row r="3" spans="1:7" ht="24.75" customHeight="1" x14ac:dyDescent="0.25">
      <c r="A3" s="116" t="s">
        <v>0</v>
      </c>
      <c r="B3" s="116"/>
      <c r="C3" s="116"/>
      <c r="D3" s="3"/>
      <c r="E3" s="3"/>
      <c r="F3" s="3"/>
      <c r="G3" s="3"/>
    </row>
    <row r="4" spans="1:7" ht="23.25" customHeight="1" x14ac:dyDescent="0.25">
      <c r="A4" s="117" t="s">
        <v>1</v>
      </c>
      <c r="B4" s="117"/>
      <c r="C4" s="117"/>
      <c r="D4" s="4">
        <f>G19</f>
        <v>257.79500000000002</v>
      </c>
      <c r="E4" s="45" t="s">
        <v>2</v>
      </c>
      <c r="F4" s="3"/>
      <c r="G4" s="3"/>
    </row>
    <row r="5" spans="1:7" ht="29.25" customHeight="1" x14ac:dyDescent="0.25">
      <c r="A5" s="120" t="s">
        <v>36</v>
      </c>
      <c r="B5" s="118"/>
      <c r="C5" s="118"/>
      <c r="D5" s="118"/>
      <c r="E5" s="118"/>
      <c r="F5" s="118"/>
      <c r="G5" s="118"/>
    </row>
    <row r="6" spans="1:7" x14ac:dyDescent="0.25">
      <c r="A6" s="119" t="s">
        <v>3</v>
      </c>
      <c r="B6" s="119"/>
      <c r="C6" s="119"/>
      <c r="D6" s="119"/>
      <c r="E6" s="119"/>
      <c r="F6" s="119"/>
      <c r="G6" s="119"/>
    </row>
    <row r="7" spans="1:7" x14ac:dyDescent="0.25">
      <c r="A7" s="1"/>
      <c r="B7" s="1"/>
      <c r="C7" s="1"/>
      <c r="D7" s="1"/>
      <c r="E7" s="1"/>
      <c r="F7" s="1"/>
      <c r="G7" s="1"/>
    </row>
    <row r="8" spans="1:7" ht="15.75" x14ac:dyDescent="0.25">
      <c r="A8" s="112" t="s">
        <v>4</v>
      </c>
      <c r="B8" s="112"/>
      <c r="C8" s="112"/>
      <c r="D8" s="112"/>
      <c r="E8" s="112"/>
      <c r="F8" s="112"/>
      <c r="G8" s="112"/>
    </row>
    <row r="9" spans="1:7" ht="15.75" x14ac:dyDescent="0.25">
      <c r="A9" s="112" t="s">
        <v>5</v>
      </c>
      <c r="B9" s="112"/>
      <c r="C9" s="112"/>
      <c r="D9" s="112"/>
      <c r="E9" s="112"/>
      <c r="F9" s="112"/>
      <c r="G9" s="112"/>
    </row>
    <row r="10" spans="1:7" ht="15.75" x14ac:dyDescent="0.25">
      <c r="A10" s="112" t="s">
        <v>6</v>
      </c>
      <c r="B10" s="112"/>
      <c r="C10" s="112"/>
      <c r="D10" s="112"/>
      <c r="E10" s="112"/>
      <c r="F10" s="112"/>
      <c r="G10" s="112"/>
    </row>
    <row r="11" spans="1:7" x14ac:dyDescent="0.25">
      <c r="A11" s="113" t="s">
        <v>7</v>
      </c>
      <c r="B11" s="113"/>
      <c r="C11" s="48" t="s">
        <v>57</v>
      </c>
      <c r="D11" s="46"/>
      <c r="E11" s="46"/>
      <c r="F11" s="46"/>
      <c r="G11" s="46"/>
    </row>
    <row r="12" spans="1:7" x14ac:dyDescent="0.25">
      <c r="A12" s="113" t="s">
        <v>8</v>
      </c>
      <c r="B12" s="113"/>
      <c r="C12" s="113" t="s">
        <v>9</v>
      </c>
      <c r="D12" s="113"/>
      <c r="E12" s="113"/>
      <c r="F12" s="113"/>
      <c r="G12" s="113"/>
    </row>
    <row r="13" spans="1:7" ht="14.45" customHeight="1" x14ac:dyDescent="0.25">
      <c r="A13" s="46"/>
      <c r="B13" s="46"/>
      <c r="C13" s="114" t="s">
        <v>110</v>
      </c>
      <c r="D13" s="113"/>
      <c r="E13" s="113"/>
      <c r="F13" s="113"/>
      <c r="G13" s="113"/>
    </row>
    <row r="14" spans="1:7" ht="51" x14ac:dyDescent="0.25">
      <c r="A14" s="6" t="s">
        <v>10</v>
      </c>
      <c r="B14" s="7" t="s">
        <v>11</v>
      </c>
      <c r="C14" s="6" t="s">
        <v>12</v>
      </c>
      <c r="D14" s="6" t="s">
        <v>13</v>
      </c>
      <c r="E14" s="6" t="s">
        <v>14</v>
      </c>
      <c r="F14" s="6" t="s">
        <v>15</v>
      </c>
      <c r="G14" s="6" t="s">
        <v>16</v>
      </c>
    </row>
    <row r="15" spans="1:7" x14ac:dyDescent="0.25">
      <c r="A15" s="27">
        <v>1</v>
      </c>
      <c r="B15" s="9">
        <v>2</v>
      </c>
      <c r="C15" s="10">
        <v>3</v>
      </c>
      <c r="D15" s="10">
        <v>4</v>
      </c>
      <c r="E15" s="10">
        <v>5</v>
      </c>
      <c r="F15" s="27">
        <v>6</v>
      </c>
      <c r="G15" s="11">
        <v>7</v>
      </c>
    </row>
    <row r="16" spans="1:7" ht="33.6" customHeight="1" x14ac:dyDescent="0.25">
      <c r="A16" s="8">
        <v>1</v>
      </c>
      <c r="B16" s="13" t="s">
        <v>30</v>
      </c>
      <c r="C16" s="14" t="s">
        <v>31</v>
      </c>
      <c r="D16" s="15" t="s">
        <v>32</v>
      </c>
      <c r="E16" s="53">
        <f>ROUND(E17*1000*0.15/1000,3)</f>
        <v>8.3000000000000004E-2</v>
      </c>
      <c r="F16" s="17">
        <v>20079.22</v>
      </c>
      <c r="G16" s="18">
        <f t="shared" ref="G16:G17" si="0">ROUND(E16*F16,0)</f>
        <v>1667</v>
      </c>
    </row>
    <row r="17" spans="1:7" ht="93" customHeight="1" x14ac:dyDescent="0.25">
      <c r="A17" s="8">
        <v>3</v>
      </c>
      <c r="B17" s="80" t="s">
        <v>97</v>
      </c>
      <c r="C17" s="81" t="s">
        <v>98</v>
      </c>
      <c r="D17" s="15" t="s">
        <v>22</v>
      </c>
      <c r="E17" s="53">
        <v>0.55300000000000005</v>
      </c>
      <c r="F17" s="17">
        <v>463160.44</v>
      </c>
      <c r="G17" s="18">
        <f t="shared" si="0"/>
        <v>256128</v>
      </c>
    </row>
    <row r="18" spans="1:7" ht="27" customHeight="1" x14ac:dyDescent="0.25">
      <c r="A18" s="1"/>
      <c r="B18" s="1"/>
      <c r="C18" s="20" t="s">
        <v>25</v>
      </c>
      <c r="D18" s="1"/>
      <c r="E18" s="1"/>
      <c r="F18" s="1"/>
      <c r="G18" s="21">
        <f>G17+G16</f>
        <v>257795</v>
      </c>
    </row>
    <row r="19" spans="1:7" ht="24" customHeight="1" x14ac:dyDescent="0.25">
      <c r="A19" s="1"/>
      <c r="B19" s="1"/>
      <c r="C19" s="20" t="s">
        <v>26</v>
      </c>
      <c r="D19" s="1"/>
      <c r="E19" s="1"/>
      <c r="F19" s="1"/>
      <c r="G19" s="22">
        <f>ROUND(G18/1000,3)</f>
        <v>257.79500000000002</v>
      </c>
    </row>
    <row r="20" spans="1:7" ht="30.75" customHeight="1" x14ac:dyDescent="0.25">
      <c r="A20" s="1"/>
      <c r="B20" s="1"/>
      <c r="C20" s="1" t="s">
        <v>27</v>
      </c>
      <c r="D20" s="1"/>
      <c r="E20" s="1"/>
      <c r="F20" s="1"/>
      <c r="G20" s="23">
        <f>ROUND(G19*20/120,3)</f>
        <v>42.966000000000001</v>
      </c>
    </row>
    <row r="21" spans="1:7" x14ac:dyDescent="0.25">
      <c r="A21" s="1"/>
      <c r="B21" s="1"/>
      <c r="C21" s="1"/>
      <c r="D21" s="1"/>
      <c r="E21" s="1"/>
      <c r="F21" s="1"/>
      <c r="G21" s="1"/>
    </row>
    <row r="22" spans="1:7" x14ac:dyDescent="0.25">
      <c r="A22" s="1"/>
      <c r="B22" s="1"/>
      <c r="C22" s="1"/>
      <c r="D22" s="1"/>
      <c r="E22" s="1"/>
      <c r="F22" s="1"/>
      <c r="G22" s="1"/>
    </row>
    <row r="23" spans="1:7" x14ac:dyDescent="0.25">
      <c r="A23" s="1"/>
      <c r="B23" s="1"/>
      <c r="C23" s="1"/>
      <c r="D23" s="1"/>
      <c r="E23" s="1"/>
      <c r="F23" s="1"/>
      <c r="G23" s="1"/>
    </row>
    <row r="24" spans="1:7" x14ac:dyDescent="0.25">
      <c r="A24" s="1"/>
      <c r="B24" s="1"/>
      <c r="C24" s="1"/>
      <c r="D24" s="1"/>
      <c r="E24" s="1"/>
      <c r="F24" s="1"/>
      <c r="G24" s="1"/>
    </row>
    <row r="25" spans="1:7" ht="15.75" x14ac:dyDescent="0.25">
      <c r="A25" s="1"/>
      <c r="B25" s="110" t="s">
        <v>28</v>
      </c>
      <c r="C25" s="110"/>
      <c r="D25" s="110"/>
      <c r="E25" s="110"/>
      <c r="F25" s="24"/>
      <c r="G25" s="24"/>
    </row>
    <row r="26" spans="1:7" ht="35.450000000000003" customHeight="1" x14ac:dyDescent="0.25">
      <c r="A26" s="1"/>
      <c r="B26" s="111" t="s">
        <v>29</v>
      </c>
      <c r="C26" s="111"/>
      <c r="D26" s="111"/>
      <c r="E26" s="111"/>
      <c r="F26" s="111"/>
      <c r="G26" s="111"/>
    </row>
    <row r="27" spans="1:7" x14ac:dyDescent="0.25">
      <c r="A27" s="1"/>
      <c r="B27" s="25"/>
      <c r="C27" s="25"/>
      <c r="D27" s="25"/>
      <c r="E27" s="25"/>
      <c r="F27" s="25"/>
      <c r="G27" s="25"/>
    </row>
    <row r="28" spans="1:7" ht="15.75" x14ac:dyDescent="0.25">
      <c r="A28" s="1"/>
      <c r="B28" s="24" t="s">
        <v>58</v>
      </c>
      <c r="C28" s="25"/>
      <c r="D28" s="25"/>
      <c r="E28" s="25"/>
      <c r="F28" s="25"/>
      <c r="G28" s="25"/>
    </row>
    <row r="29" spans="1:7" ht="15.75" x14ac:dyDescent="0.25">
      <c r="A29" s="1"/>
      <c r="B29" s="26"/>
      <c r="C29" s="26"/>
      <c r="D29" s="26"/>
      <c r="E29" s="26"/>
      <c r="F29" s="26"/>
      <c r="G29" s="26"/>
    </row>
  </sheetData>
  <mergeCells count="14">
    <mergeCell ref="B25:E25"/>
    <mergeCell ref="B26:G26"/>
    <mergeCell ref="A9:G9"/>
    <mergeCell ref="A10:G10"/>
    <mergeCell ref="A11:B11"/>
    <mergeCell ref="A12:B12"/>
    <mergeCell ref="C12:G12"/>
    <mergeCell ref="C13:G13"/>
    <mergeCell ref="A8:G8"/>
    <mergeCell ref="A2:G2"/>
    <mergeCell ref="A3:C3"/>
    <mergeCell ref="A4:C4"/>
    <mergeCell ref="A5:G5"/>
    <mergeCell ref="A6:G6"/>
  </mergeCells>
  <pageMargins left="0.7" right="0.7" top="0.75" bottom="0.75" header="0.5" footer="0.5"/>
  <pageSetup paperSize="9" scale="75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0"/>
  <sheetViews>
    <sheetView workbookViewId="0">
      <selection activeCell="E18" sqref="E18"/>
    </sheetView>
  </sheetViews>
  <sheetFormatPr defaultRowHeight="15" x14ac:dyDescent="0.25"/>
  <cols>
    <col min="1" max="1" width="5.42578125" customWidth="1"/>
    <col min="2" max="2" width="14.140625" customWidth="1"/>
    <col min="3" max="3" width="48.85546875" customWidth="1"/>
    <col min="4" max="4" width="10.85546875" customWidth="1"/>
    <col min="5" max="5" width="11" customWidth="1"/>
    <col min="6" max="6" width="13" customWidth="1"/>
    <col min="7" max="7" width="12" customWidth="1"/>
  </cols>
  <sheetData>
    <row r="1" spans="1:7" x14ac:dyDescent="0.25">
      <c r="A1" s="1"/>
      <c r="B1" s="1"/>
      <c r="C1" s="1"/>
      <c r="D1" s="1"/>
      <c r="E1" s="1"/>
      <c r="F1" s="1"/>
      <c r="G1" s="1"/>
    </row>
    <row r="2" spans="1:7" x14ac:dyDescent="0.25">
      <c r="A2" s="115"/>
      <c r="B2" s="115"/>
      <c r="C2" s="115"/>
      <c r="D2" s="115"/>
      <c r="E2" s="115"/>
      <c r="F2" s="115"/>
      <c r="G2" s="115"/>
    </row>
    <row r="3" spans="1:7" ht="24.75" customHeight="1" x14ac:dyDescent="0.25">
      <c r="A3" s="116" t="s">
        <v>0</v>
      </c>
      <c r="B3" s="116"/>
      <c r="C3" s="116"/>
      <c r="D3" s="3"/>
      <c r="E3" s="3"/>
      <c r="F3" s="3"/>
      <c r="G3" s="3"/>
    </row>
    <row r="4" spans="1:7" ht="23.25" customHeight="1" x14ac:dyDescent="0.25">
      <c r="A4" s="117" t="s">
        <v>1</v>
      </c>
      <c r="B4" s="117"/>
      <c r="C4" s="117"/>
      <c r="D4" s="4">
        <f>G20</f>
        <v>180.84700000000001</v>
      </c>
      <c r="E4" s="45" t="s">
        <v>2</v>
      </c>
      <c r="F4" s="3"/>
      <c r="G4" s="3"/>
    </row>
    <row r="5" spans="1:7" ht="29.25" customHeight="1" x14ac:dyDescent="0.25">
      <c r="A5" s="120" t="s">
        <v>69</v>
      </c>
      <c r="B5" s="118"/>
      <c r="C5" s="118"/>
      <c r="D5" s="118"/>
      <c r="E5" s="118"/>
      <c r="F5" s="118"/>
      <c r="G5" s="118"/>
    </row>
    <row r="6" spans="1:7" x14ac:dyDescent="0.25">
      <c r="A6" s="119" t="s">
        <v>3</v>
      </c>
      <c r="B6" s="119"/>
      <c r="C6" s="119"/>
      <c r="D6" s="119"/>
      <c r="E6" s="119"/>
      <c r="F6" s="119"/>
      <c r="G6" s="119"/>
    </row>
    <row r="7" spans="1:7" x14ac:dyDescent="0.25">
      <c r="A7" s="1"/>
      <c r="B7" s="1"/>
      <c r="C7" s="1"/>
      <c r="D7" s="1"/>
      <c r="E7" s="1"/>
      <c r="F7" s="1"/>
      <c r="G7" s="1"/>
    </row>
    <row r="8" spans="1:7" ht="15.75" x14ac:dyDescent="0.25">
      <c r="A8" s="112" t="s">
        <v>4</v>
      </c>
      <c r="B8" s="112"/>
      <c r="C8" s="112"/>
      <c r="D8" s="112"/>
      <c r="E8" s="112"/>
      <c r="F8" s="112"/>
      <c r="G8" s="112"/>
    </row>
    <row r="9" spans="1:7" ht="15.75" x14ac:dyDescent="0.25">
      <c r="A9" s="112" t="s">
        <v>5</v>
      </c>
      <c r="B9" s="112"/>
      <c r="C9" s="112"/>
      <c r="D9" s="112"/>
      <c r="E9" s="112"/>
      <c r="F9" s="112"/>
      <c r="G9" s="112"/>
    </row>
    <row r="10" spans="1:7" ht="15.75" x14ac:dyDescent="0.25">
      <c r="A10" s="112" t="s">
        <v>6</v>
      </c>
      <c r="B10" s="112"/>
      <c r="C10" s="112"/>
      <c r="D10" s="112"/>
      <c r="E10" s="112"/>
      <c r="F10" s="112"/>
      <c r="G10" s="112"/>
    </row>
    <row r="11" spans="1:7" x14ac:dyDescent="0.25">
      <c r="A11" s="113" t="s">
        <v>7</v>
      </c>
      <c r="B11" s="113"/>
      <c r="C11" s="48" t="s">
        <v>57</v>
      </c>
      <c r="D11" s="46"/>
      <c r="E11" s="46"/>
      <c r="F11" s="46"/>
      <c r="G11" s="46"/>
    </row>
    <row r="12" spans="1:7" x14ac:dyDescent="0.25">
      <c r="A12" s="113" t="s">
        <v>8</v>
      </c>
      <c r="B12" s="113"/>
      <c r="C12" s="113" t="s">
        <v>9</v>
      </c>
      <c r="D12" s="113"/>
      <c r="E12" s="113"/>
      <c r="F12" s="113"/>
      <c r="G12" s="113"/>
    </row>
    <row r="13" spans="1:7" ht="14.45" customHeight="1" x14ac:dyDescent="0.25">
      <c r="A13" s="46"/>
      <c r="B13" s="46"/>
      <c r="C13" s="114" t="s">
        <v>110</v>
      </c>
      <c r="D13" s="113"/>
      <c r="E13" s="113"/>
      <c r="F13" s="113"/>
      <c r="G13" s="113"/>
    </row>
    <row r="14" spans="1:7" ht="51" x14ac:dyDescent="0.25">
      <c r="A14" s="6" t="s">
        <v>10</v>
      </c>
      <c r="B14" s="7" t="s">
        <v>11</v>
      </c>
      <c r="C14" s="6" t="s">
        <v>12</v>
      </c>
      <c r="D14" s="6" t="s">
        <v>13</v>
      </c>
      <c r="E14" s="6" t="s">
        <v>14</v>
      </c>
      <c r="F14" s="6" t="s">
        <v>15</v>
      </c>
      <c r="G14" s="6" t="s">
        <v>16</v>
      </c>
    </row>
    <row r="15" spans="1:7" x14ac:dyDescent="0.25">
      <c r="A15" s="27">
        <v>1</v>
      </c>
      <c r="B15" s="9">
        <v>2</v>
      </c>
      <c r="C15" s="10">
        <v>3</v>
      </c>
      <c r="D15" s="10">
        <v>4</v>
      </c>
      <c r="E15" s="10">
        <v>5</v>
      </c>
      <c r="F15" s="27">
        <v>6</v>
      </c>
      <c r="G15" s="11">
        <v>7</v>
      </c>
    </row>
    <row r="16" spans="1:7" ht="33.6" customHeight="1" x14ac:dyDescent="0.25">
      <c r="A16" s="8">
        <v>1</v>
      </c>
      <c r="B16" s="13" t="s">
        <v>30</v>
      </c>
      <c r="C16" s="14" t="s">
        <v>31</v>
      </c>
      <c r="D16" s="15" t="s">
        <v>32</v>
      </c>
      <c r="E16" s="53">
        <f>ROUND(E18*1000*0.25/1000,3)</f>
        <v>7.4999999999999997E-2</v>
      </c>
      <c r="F16" s="17">
        <v>20079.22</v>
      </c>
      <c r="G16" s="18">
        <f t="shared" ref="G16:G18" si="0">ROUND(E16*F16,0)</f>
        <v>1506</v>
      </c>
    </row>
    <row r="17" spans="1:7" ht="39" customHeight="1" x14ac:dyDescent="0.25">
      <c r="A17" s="8">
        <v>2</v>
      </c>
      <c r="B17" s="13" t="s">
        <v>33</v>
      </c>
      <c r="C17" s="28" t="s">
        <v>34</v>
      </c>
      <c r="D17" s="29" t="s">
        <v>35</v>
      </c>
      <c r="E17" s="53">
        <f>ROUND(E18*1000*0.1/100,3)</f>
        <v>0.3</v>
      </c>
      <c r="F17" s="30">
        <v>134643.12</v>
      </c>
      <c r="G17" s="18">
        <f t="shared" si="0"/>
        <v>40393</v>
      </c>
    </row>
    <row r="18" spans="1:7" ht="93" customHeight="1" x14ac:dyDescent="0.25">
      <c r="A18" s="8">
        <v>3</v>
      </c>
      <c r="B18" s="80" t="s">
        <v>97</v>
      </c>
      <c r="C18" s="81" t="s">
        <v>98</v>
      </c>
      <c r="D18" s="15" t="s">
        <v>22</v>
      </c>
      <c r="E18" s="53">
        <v>0.3</v>
      </c>
      <c r="F18" s="17">
        <v>463160.44</v>
      </c>
      <c r="G18" s="18">
        <f t="shared" si="0"/>
        <v>138948</v>
      </c>
    </row>
    <row r="19" spans="1:7" ht="27" customHeight="1" x14ac:dyDescent="0.25">
      <c r="A19" s="1"/>
      <c r="B19" s="1"/>
      <c r="C19" s="20" t="s">
        <v>25</v>
      </c>
      <c r="D19" s="1"/>
      <c r="E19" s="1"/>
      <c r="F19" s="1"/>
      <c r="G19" s="21">
        <f>G18+G17+G16</f>
        <v>180847</v>
      </c>
    </row>
    <row r="20" spans="1:7" ht="24" customHeight="1" x14ac:dyDescent="0.25">
      <c r="A20" s="1"/>
      <c r="B20" s="1"/>
      <c r="C20" s="20" t="s">
        <v>26</v>
      </c>
      <c r="D20" s="1"/>
      <c r="E20" s="1"/>
      <c r="F20" s="1"/>
      <c r="G20" s="22">
        <f>ROUND(G19/1000,3)</f>
        <v>180.84700000000001</v>
      </c>
    </row>
    <row r="21" spans="1:7" ht="30.75" customHeight="1" x14ac:dyDescent="0.25">
      <c r="A21" s="1"/>
      <c r="B21" s="1"/>
      <c r="C21" s="1" t="s">
        <v>27</v>
      </c>
      <c r="D21" s="1"/>
      <c r="E21" s="1"/>
      <c r="F21" s="1"/>
      <c r="G21" s="23">
        <f>ROUND(G20*20/120,3)</f>
        <v>30.140999999999998</v>
      </c>
    </row>
    <row r="22" spans="1:7" x14ac:dyDescent="0.25">
      <c r="A22" s="1"/>
      <c r="B22" s="1"/>
      <c r="C22" s="1"/>
      <c r="D22" s="1"/>
      <c r="E22" s="1"/>
      <c r="F22" s="1"/>
      <c r="G22" s="1"/>
    </row>
    <row r="23" spans="1:7" x14ac:dyDescent="0.25">
      <c r="A23" s="1"/>
      <c r="B23" s="1"/>
      <c r="C23" s="1"/>
      <c r="D23" s="1"/>
      <c r="E23" s="1"/>
      <c r="F23" s="1"/>
      <c r="G23" s="1"/>
    </row>
    <row r="24" spans="1:7" x14ac:dyDescent="0.25">
      <c r="A24" s="1"/>
      <c r="B24" s="1"/>
      <c r="C24" s="1"/>
      <c r="D24" s="1"/>
      <c r="E24" s="1"/>
      <c r="F24" s="1"/>
      <c r="G24" s="1"/>
    </row>
    <row r="25" spans="1:7" x14ac:dyDescent="0.25">
      <c r="A25" s="1"/>
      <c r="B25" s="1"/>
      <c r="C25" s="1"/>
      <c r="D25" s="1"/>
      <c r="E25" s="1"/>
      <c r="F25" s="1"/>
      <c r="G25" s="1"/>
    </row>
    <row r="26" spans="1:7" ht="15.75" x14ac:dyDescent="0.25">
      <c r="A26" s="1"/>
      <c r="B26" s="110" t="s">
        <v>28</v>
      </c>
      <c r="C26" s="110"/>
      <c r="D26" s="110"/>
      <c r="E26" s="110"/>
      <c r="F26" s="24"/>
      <c r="G26" s="24"/>
    </row>
    <row r="27" spans="1:7" ht="35.450000000000003" customHeight="1" x14ac:dyDescent="0.25">
      <c r="A27" s="1"/>
      <c r="B27" s="111" t="s">
        <v>29</v>
      </c>
      <c r="C27" s="111"/>
      <c r="D27" s="111"/>
      <c r="E27" s="111"/>
      <c r="F27" s="111"/>
      <c r="G27" s="111"/>
    </row>
    <row r="28" spans="1:7" x14ac:dyDescent="0.25">
      <c r="A28" s="1"/>
      <c r="B28" s="25"/>
      <c r="C28" s="25"/>
      <c r="D28" s="25"/>
      <c r="E28" s="25"/>
      <c r="F28" s="25"/>
      <c r="G28" s="25"/>
    </row>
    <row r="29" spans="1:7" ht="15.75" x14ac:dyDescent="0.25">
      <c r="A29" s="1"/>
      <c r="B29" s="24" t="s">
        <v>58</v>
      </c>
      <c r="C29" s="25"/>
      <c r="D29" s="25"/>
      <c r="E29" s="25"/>
      <c r="F29" s="25"/>
      <c r="G29" s="25"/>
    </row>
    <row r="30" spans="1:7" ht="15.75" x14ac:dyDescent="0.25">
      <c r="A30" s="1"/>
      <c r="B30" s="26"/>
      <c r="C30" s="26"/>
      <c r="D30" s="26"/>
      <c r="E30" s="26"/>
      <c r="F30" s="26"/>
      <c r="G30" s="26"/>
    </row>
  </sheetData>
  <mergeCells count="14">
    <mergeCell ref="B26:E26"/>
    <mergeCell ref="B27:G27"/>
    <mergeCell ref="A9:G9"/>
    <mergeCell ref="A10:G10"/>
    <mergeCell ref="A11:B11"/>
    <mergeCell ref="A12:B12"/>
    <mergeCell ref="C12:G12"/>
    <mergeCell ref="C13:G13"/>
    <mergeCell ref="A8:G8"/>
    <mergeCell ref="A2:G2"/>
    <mergeCell ref="A3:C3"/>
    <mergeCell ref="A4:C4"/>
    <mergeCell ref="A5:G5"/>
    <mergeCell ref="A6:G6"/>
  </mergeCells>
  <pageMargins left="0.7" right="0.7" top="0.75" bottom="0.75" header="0.5" footer="0.5"/>
  <pageSetup paperSize="9"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0"/>
  <sheetViews>
    <sheetView topLeftCell="A10" workbookViewId="0">
      <selection activeCell="G38" sqref="G38"/>
    </sheetView>
  </sheetViews>
  <sheetFormatPr defaultRowHeight="15" x14ac:dyDescent="0.25"/>
  <cols>
    <col min="1" max="1" width="5.42578125" customWidth="1"/>
    <col min="2" max="2" width="14.140625" customWidth="1"/>
    <col min="3" max="3" width="48.85546875" customWidth="1"/>
    <col min="4" max="4" width="10.85546875" customWidth="1"/>
    <col min="5" max="5" width="11" customWidth="1"/>
    <col min="6" max="6" width="13" customWidth="1"/>
    <col min="7" max="7" width="12" customWidth="1"/>
  </cols>
  <sheetData>
    <row r="1" spans="1:7" x14ac:dyDescent="0.25">
      <c r="A1" s="1"/>
      <c r="B1" s="1"/>
      <c r="C1" s="1"/>
      <c r="D1" s="1"/>
      <c r="E1" s="1"/>
      <c r="F1" s="1"/>
      <c r="G1" s="1"/>
    </row>
    <row r="2" spans="1:7" x14ac:dyDescent="0.25">
      <c r="A2" s="115"/>
      <c r="B2" s="115"/>
      <c r="C2" s="115"/>
      <c r="D2" s="115"/>
      <c r="E2" s="115"/>
      <c r="F2" s="115"/>
      <c r="G2" s="115"/>
    </row>
    <row r="3" spans="1:7" ht="24.75" customHeight="1" x14ac:dyDescent="0.25">
      <c r="A3" s="116" t="s">
        <v>0</v>
      </c>
      <c r="B3" s="116"/>
      <c r="C3" s="116"/>
      <c r="D3" s="3"/>
      <c r="E3" s="3"/>
      <c r="F3" s="3"/>
      <c r="G3" s="3"/>
    </row>
    <row r="4" spans="1:7" ht="23.25" customHeight="1" x14ac:dyDescent="0.25">
      <c r="A4" s="117" t="s">
        <v>1</v>
      </c>
      <c r="B4" s="117"/>
      <c r="C4" s="117"/>
      <c r="D4" s="4">
        <f>G20</f>
        <v>586.61400000000003</v>
      </c>
      <c r="E4" s="2" t="s">
        <v>2</v>
      </c>
      <c r="F4" s="3"/>
      <c r="G4" s="3"/>
    </row>
    <row r="5" spans="1:7" ht="29.25" customHeight="1" x14ac:dyDescent="0.25">
      <c r="A5" s="118" t="s">
        <v>61</v>
      </c>
      <c r="B5" s="118"/>
      <c r="C5" s="118"/>
      <c r="D5" s="118"/>
      <c r="E5" s="118"/>
      <c r="F5" s="118"/>
      <c r="G5" s="118"/>
    </row>
    <row r="6" spans="1:7" x14ac:dyDescent="0.25">
      <c r="A6" s="119" t="s">
        <v>3</v>
      </c>
      <c r="B6" s="119"/>
      <c r="C6" s="119"/>
      <c r="D6" s="119"/>
      <c r="E6" s="119"/>
      <c r="F6" s="119"/>
      <c r="G6" s="119"/>
    </row>
    <row r="7" spans="1:7" x14ac:dyDescent="0.25">
      <c r="A7" s="1"/>
      <c r="B7" s="1"/>
      <c r="C7" s="1"/>
      <c r="D7" s="1"/>
      <c r="E7" s="1"/>
      <c r="F7" s="1"/>
      <c r="G7" s="1"/>
    </row>
    <row r="8" spans="1:7" ht="15.75" x14ac:dyDescent="0.25">
      <c r="A8" s="112" t="s">
        <v>4</v>
      </c>
      <c r="B8" s="112"/>
      <c r="C8" s="112"/>
      <c r="D8" s="112"/>
      <c r="E8" s="112"/>
      <c r="F8" s="112"/>
      <c r="G8" s="112"/>
    </row>
    <row r="9" spans="1:7" ht="15.75" x14ac:dyDescent="0.25">
      <c r="A9" s="112" t="s">
        <v>5</v>
      </c>
      <c r="B9" s="112"/>
      <c r="C9" s="112"/>
      <c r="D9" s="112"/>
      <c r="E9" s="112"/>
      <c r="F9" s="112"/>
      <c r="G9" s="112"/>
    </row>
    <row r="10" spans="1:7" ht="15.75" x14ac:dyDescent="0.25">
      <c r="A10" s="112" t="s">
        <v>6</v>
      </c>
      <c r="B10" s="112"/>
      <c r="C10" s="112"/>
      <c r="D10" s="112"/>
      <c r="E10" s="112"/>
      <c r="F10" s="112"/>
      <c r="G10" s="112"/>
    </row>
    <row r="11" spans="1:7" x14ac:dyDescent="0.25">
      <c r="A11" s="113" t="s">
        <v>7</v>
      </c>
      <c r="B11" s="113"/>
      <c r="C11" s="5" t="s">
        <v>57</v>
      </c>
      <c r="D11" s="5"/>
      <c r="E11" s="5"/>
      <c r="F11" s="5"/>
      <c r="G11" s="5"/>
    </row>
    <row r="12" spans="1:7" x14ac:dyDescent="0.25">
      <c r="A12" s="113" t="s">
        <v>8</v>
      </c>
      <c r="B12" s="113"/>
      <c r="C12" s="113" t="s">
        <v>9</v>
      </c>
      <c r="D12" s="113"/>
      <c r="E12" s="113"/>
      <c r="F12" s="113"/>
      <c r="G12" s="113"/>
    </row>
    <row r="13" spans="1:7" ht="15" customHeight="1" x14ac:dyDescent="0.25">
      <c r="A13" s="5"/>
      <c r="B13" s="5"/>
      <c r="C13" s="114" t="s">
        <v>110</v>
      </c>
      <c r="D13" s="113"/>
      <c r="E13" s="113"/>
      <c r="F13" s="113"/>
      <c r="G13" s="113"/>
    </row>
    <row r="14" spans="1:7" ht="51" x14ac:dyDescent="0.25">
      <c r="A14" s="6" t="s">
        <v>10</v>
      </c>
      <c r="B14" s="7" t="s">
        <v>11</v>
      </c>
      <c r="C14" s="6" t="s">
        <v>12</v>
      </c>
      <c r="D14" s="6" t="s">
        <v>13</v>
      </c>
      <c r="E14" s="6" t="s">
        <v>14</v>
      </c>
      <c r="F14" s="6" t="s">
        <v>15</v>
      </c>
      <c r="G14" s="6" t="s">
        <v>16</v>
      </c>
    </row>
    <row r="15" spans="1:7" x14ac:dyDescent="0.25">
      <c r="A15" s="8">
        <v>1</v>
      </c>
      <c r="B15" s="9">
        <v>2</v>
      </c>
      <c r="C15" s="10">
        <v>3</v>
      </c>
      <c r="D15" s="10">
        <v>4</v>
      </c>
      <c r="E15" s="10">
        <v>5</v>
      </c>
      <c r="F15" s="8">
        <v>6</v>
      </c>
      <c r="G15" s="11">
        <v>7</v>
      </c>
    </row>
    <row r="16" spans="1:7" ht="41.25" customHeight="1" x14ac:dyDescent="0.25">
      <c r="A16" s="12">
        <v>1</v>
      </c>
      <c r="B16" s="13" t="s">
        <v>17</v>
      </c>
      <c r="C16" s="14" t="s">
        <v>18</v>
      </c>
      <c r="D16" s="15" t="s">
        <v>19</v>
      </c>
      <c r="E16" s="16">
        <f>ROUND(E17*1000*0.7/1000,3)</f>
        <v>0.63</v>
      </c>
      <c r="F16" s="17">
        <v>26124.55</v>
      </c>
      <c r="G16" s="18">
        <f t="shared" ref="G16:G18" si="0">ROUND(E16*F16,0)</f>
        <v>16458</v>
      </c>
    </row>
    <row r="17" spans="1:7" ht="43.5" customHeight="1" x14ac:dyDescent="0.25">
      <c r="A17" s="12">
        <v>2</v>
      </c>
      <c r="B17" s="13" t="s">
        <v>20</v>
      </c>
      <c r="C17" s="14" t="s">
        <v>21</v>
      </c>
      <c r="D17" s="15" t="s">
        <v>22</v>
      </c>
      <c r="E17" s="16">
        <v>0.9</v>
      </c>
      <c r="F17" s="17">
        <v>525010.96</v>
      </c>
      <c r="G17" s="18">
        <f t="shared" si="0"/>
        <v>472510</v>
      </c>
    </row>
    <row r="18" spans="1:7" ht="47.25" customHeight="1" x14ac:dyDescent="0.25">
      <c r="A18" s="12">
        <v>3</v>
      </c>
      <c r="B18" s="13" t="s">
        <v>23</v>
      </c>
      <c r="C18" s="14" t="s">
        <v>24</v>
      </c>
      <c r="D18" s="15" t="s">
        <v>22</v>
      </c>
      <c r="E18" s="16">
        <v>0.9</v>
      </c>
      <c r="F18" s="19">
        <v>108495.24</v>
      </c>
      <c r="G18" s="18">
        <f t="shared" si="0"/>
        <v>97646</v>
      </c>
    </row>
    <row r="19" spans="1:7" ht="27" customHeight="1" x14ac:dyDescent="0.25">
      <c r="A19" s="1"/>
      <c r="B19" s="1"/>
      <c r="C19" s="20" t="s">
        <v>25</v>
      </c>
      <c r="D19" s="1"/>
      <c r="E19" s="1"/>
      <c r="F19" s="1"/>
      <c r="G19" s="21">
        <f>G16+G17+G18</f>
        <v>586614</v>
      </c>
    </row>
    <row r="20" spans="1:7" ht="24" customHeight="1" x14ac:dyDescent="0.25">
      <c r="A20" s="1"/>
      <c r="B20" s="1"/>
      <c r="C20" s="20" t="s">
        <v>26</v>
      </c>
      <c r="D20" s="1"/>
      <c r="E20" s="1"/>
      <c r="F20" s="1"/>
      <c r="G20" s="22">
        <f>ROUND(G19/1000,3)</f>
        <v>586.61400000000003</v>
      </c>
    </row>
    <row r="21" spans="1:7" ht="30.75" customHeight="1" x14ac:dyDescent="0.25">
      <c r="A21" s="1"/>
      <c r="B21" s="1"/>
      <c r="C21" s="1" t="s">
        <v>27</v>
      </c>
      <c r="D21" s="1"/>
      <c r="E21" s="1"/>
      <c r="F21" s="1"/>
      <c r="G21" s="23">
        <f>ROUND(G20*20/120,3)</f>
        <v>97.769000000000005</v>
      </c>
    </row>
    <row r="22" spans="1:7" x14ac:dyDescent="0.25">
      <c r="A22" s="1"/>
      <c r="B22" s="1"/>
      <c r="C22" s="1"/>
      <c r="D22" s="1"/>
      <c r="E22" s="1"/>
      <c r="F22" s="1"/>
      <c r="G22" s="1"/>
    </row>
    <row r="23" spans="1:7" x14ac:dyDescent="0.25">
      <c r="A23" s="1"/>
      <c r="B23" s="1"/>
      <c r="C23" s="1"/>
      <c r="D23" s="1"/>
      <c r="E23" s="1"/>
      <c r="F23" s="1"/>
      <c r="G23" s="1"/>
    </row>
    <row r="24" spans="1:7" x14ac:dyDescent="0.25">
      <c r="A24" s="1"/>
      <c r="B24" s="1"/>
      <c r="C24" s="1"/>
      <c r="D24" s="1"/>
      <c r="E24" s="1"/>
      <c r="F24" s="1"/>
      <c r="G24" s="1"/>
    </row>
    <row r="25" spans="1:7" x14ac:dyDescent="0.25">
      <c r="A25" s="1"/>
      <c r="B25" s="1"/>
      <c r="C25" s="1"/>
      <c r="D25" s="1"/>
      <c r="E25" s="1"/>
      <c r="F25" s="1"/>
      <c r="G25" s="1"/>
    </row>
    <row r="26" spans="1:7" ht="15.75" x14ac:dyDescent="0.25">
      <c r="A26" s="1"/>
      <c r="B26" s="110" t="s">
        <v>28</v>
      </c>
      <c r="C26" s="110"/>
      <c r="D26" s="110"/>
      <c r="E26" s="110"/>
      <c r="F26" s="24"/>
      <c r="G26" s="24"/>
    </row>
    <row r="27" spans="1:7" ht="33.6" customHeight="1" x14ac:dyDescent="0.25">
      <c r="A27" s="1"/>
      <c r="B27" s="111" t="s">
        <v>29</v>
      </c>
      <c r="C27" s="111"/>
      <c r="D27" s="111"/>
      <c r="E27" s="111"/>
      <c r="F27" s="111"/>
      <c r="G27" s="111"/>
    </row>
    <row r="28" spans="1:7" x14ac:dyDescent="0.25">
      <c r="A28" s="1"/>
      <c r="B28" s="25"/>
      <c r="C28" s="25"/>
      <c r="D28" s="25"/>
      <c r="E28" s="25"/>
      <c r="F28" s="25"/>
      <c r="G28" s="25"/>
    </row>
    <row r="29" spans="1:7" ht="15.75" x14ac:dyDescent="0.25">
      <c r="A29" s="1"/>
      <c r="B29" s="24" t="s">
        <v>58</v>
      </c>
      <c r="C29" s="25"/>
      <c r="D29" s="25"/>
      <c r="E29" s="25"/>
      <c r="F29" s="25"/>
      <c r="G29" s="25"/>
    </row>
    <row r="30" spans="1:7" ht="15.75" x14ac:dyDescent="0.25">
      <c r="A30" s="1"/>
      <c r="B30" s="26"/>
      <c r="C30" s="26"/>
      <c r="D30" s="26"/>
      <c r="E30" s="26"/>
      <c r="F30" s="26"/>
      <c r="G30" s="26"/>
    </row>
  </sheetData>
  <mergeCells count="14">
    <mergeCell ref="A8:G8"/>
    <mergeCell ref="A2:G2"/>
    <mergeCell ref="A3:C3"/>
    <mergeCell ref="A4:C4"/>
    <mergeCell ref="A5:G5"/>
    <mergeCell ref="A6:G6"/>
    <mergeCell ref="B26:E26"/>
    <mergeCell ref="B27:G27"/>
    <mergeCell ref="A9:G9"/>
    <mergeCell ref="A10:G10"/>
    <mergeCell ref="A11:B11"/>
    <mergeCell ref="A12:B12"/>
    <mergeCell ref="C12:G12"/>
    <mergeCell ref="C13:G13"/>
  </mergeCells>
  <pageMargins left="0.7" right="0.7" top="0.75" bottom="0.75" header="0.5" footer="0.5"/>
  <pageSetup paperSize="9" scale="75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0"/>
  <sheetViews>
    <sheetView workbookViewId="0">
      <selection activeCell="E18" sqref="E18"/>
    </sheetView>
  </sheetViews>
  <sheetFormatPr defaultRowHeight="15" x14ac:dyDescent="0.25"/>
  <cols>
    <col min="1" max="1" width="5.42578125" customWidth="1"/>
    <col min="2" max="2" width="14.140625" customWidth="1"/>
    <col min="3" max="3" width="48.85546875" customWidth="1"/>
    <col min="4" max="4" width="10.85546875" customWidth="1"/>
    <col min="5" max="5" width="11" customWidth="1"/>
    <col min="6" max="6" width="13" customWidth="1"/>
    <col min="7" max="7" width="12" customWidth="1"/>
  </cols>
  <sheetData>
    <row r="1" spans="1:7" x14ac:dyDescent="0.25">
      <c r="A1" s="1"/>
      <c r="B1" s="1"/>
      <c r="C1" s="1"/>
      <c r="D1" s="1"/>
      <c r="E1" s="1"/>
      <c r="F1" s="1"/>
      <c r="G1" s="1"/>
    </row>
    <row r="2" spans="1:7" x14ac:dyDescent="0.25">
      <c r="A2" s="115"/>
      <c r="B2" s="115"/>
      <c r="C2" s="115"/>
      <c r="D2" s="115"/>
      <c r="E2" s="115"/>
      <c r="F2" s="115"/>
      <c r="G2" s="115"/>
    </row>
    <row r="3" spans="1:7" ht="24.75" customHeight="1" x14ac:dyDescent="0.25">
      <c r="A3" s="116" t="s">
        <v>0</v>
      </c>
      <c r="B3" s="116"/>
      <c r="C3" s="116"/>
      <c r="D3" s="3"/>
      <c r="E3" s="3"/>
      <c r="F3" s="3"/>
      <c r="G3" s="3"/>
    </row>
    <row r="4" spans="1:7" ht="23.25" customHeight="1" x14ac:dyDescent="0.25">
      <c r="A4" s="117" t="s">
        <v>1</v>
      </c>
      <c r="B4" s="117"/>
      <c r="C4" s="117"/>
      <c r="D4" s="4">
        <f>G20</f>
        <v>635.38599999999997</v>
      </c>
      <c r="E4" s="95" t="s">
        <v>2</v>
      </c>
      <c r="F4" s="3"/>
      <c r="G4" s="3"/>
    </row>
    <row r="5" spans="1:7" ht="29.25" customHeight="1" x14ac:dyDescent="0.25">
      <c r="A5" s="120" t="s">
        <v>105</v>
      </c>
      <c r="B5" s="118"/>
      <c r="C5" s="118"/>
      <c r="D5" s="118"/>
      <c r="E5" s="118"/>
      <c r="F5" s="118"/>
      <c r="G5" s="118"/>
    </row>
    <row r="6" spans="1:7" x14ac:dyDescent="0.25">
      <c r="A6" s="119" t="s">
        <v>3</v>
      </c>
      <c r="B6" s="119"/>
      <c r="C6" s="119"/>
      <c r="D6" s="119"/>
      <c r="E6" s="119"/>
      <c r="F6" s="119"/>
      <c r="G6" s="119"/>
    </row>
    <row r="7" spans="1:7" x14ac:dyDescent="0.25">
      <c r="A7" s="1"/>
      <c r="B7" s="1"/>
      <c r="C7" s="1"/>
      <c r="D7" s="1"/>
      <c r="E7" s="1"/>
      <c r="F7" s="1"/>
      <c r="G7" s="1"/>
    </row>
    <row r="8" spans="1:7" ht="15.75" x14ac:dyDescent="0.25">
      <c r="A8" s="112" t="s">
        <v>4</v>
      </c>
      <c r="B8" s="112"/>
      <c r="C8" s="112"/>
      <c r="D8" s="112"/>
      <c r="E8" s="112"/>
      <c r="F8" s="112"/>
      <c r="G8" s="112"/>
    </row>
    <row r="9" spans="1:7" ht="15.75" x14ac:dyDescent="0.25">
      <c r="A9" s="112" t="s">
        <v>5</v>
      </c>
      <c r="B9" s="112"/>
      <c r="C9" s="112"/>
      <c r="D9" s="112"/>
      <c r="E9" s="112"/>
      <c r="F9" s="112"/>
      <c r="G9" s="112"/>
    </row>
    <row r="10" spans="1:7" ht="15.75" x14ac:dyDescent="0.25">
      <c r="A10" s="112" t="s">
        <v>6</v>
      </c>
      <c r="B10" s="112"/>
      <c r="C10" s="112"/>
      <c r="D10" s="112"/>
      <c r="E10" s="112"/>
      <c r="F10" s="112"/>
      <c r="G10" s="112"/>
    </row>
    <row r="11" spans="1:7" x14ac:dyDescent="0.25">
      <c r="A11" s="113" t="s">
        <v>7</v>
      </c>
      <c r="B11" s="113"/>
      <c r="C11" s="96" t="s">
        <v>57</v>
      </c>
      <c r="D11" s="94"/>
      <c r="E11" s="94"/>
      <c r="F11" s="94"/>
      <c r="G11" s="94"/>
    </row>
    <row r="12" spans="1:7" x14ac:dyDescent="0.25">
      <c r="A12" s="113" t="s">
        <v>8</v>
      </c>
      <c r="B12" s="113"/>
      <c r="C12" s="113" t="s">
        <v>9</v>
      </c>
      <c r="D12" s="113"/>
      <c r="E12" s="113"/>
      <c r="F12" s="113"/>
      <c r="G12" s="113"/>
    </row>
    <row r="13" spans="1:7" ht="14.45" customHeight="1" x14ac:dyDescent="0.25">
      <c r="A13" s="94"/>
      <c r="B13" s="94"/>
      <c r="C13" s="114" t="s">
        <v>110</v>
      </c>
      <c r="D13" s="113"/>
      <c r="E13" s="113"/>
      <c r="F13" s="113"/>
      <c r="G13" s="113"/>
    </row>
    <row r="14" spans="1:7" ht="51" x14ac:dyDescent="0.25">
      <c r="A14" s="6" t="s">
        <v>10</v>
      </c>
      <c r="B14" s="7" t="s">
        <v>11</v>
      </c>
      <c r="C14" s="6" t="s">
        <v>12</v>
      </c>
      <c r="D14" s="6" t="s">
        <v>13</v>
      </c>
      <c r="E14" s="6" t="s">
        <v>14</v>
      </c>
      <c r="F14" s="6" t="s">
        <v>15</v>
      </c>
      <c r="G14" s="6" t="s">
        <v>16</v>
      </c>
    </row>
    <row r="15" spans="1:7" x14ac:dyDescent="0.25">
      <c r="A15" s="27">
        <v>1</v>
      </c>
      <c r="B15" s="9">
        <v>2</v>
      </c>
      <c r="C15" s="10">
        <v>3</v>
      </c>
      <c r="D15" s="10">
        <v>4</v>
      </c>
      <c r="E15" s="10">
        <v>5</v>
      </c>
      <c r="F15" s="27">
        <v>6</v>
      </c>
      <c r="G15" s="11">
        <v>7</v>
      </c>
    </row>
    <row r="16" spans="1:7" ht="33.6" customHeight="1" x14ac:dyDescent="0.25">
      <c r="A16" s="8">
        <v>1</v>
      </c>
      <c r="B16" s="13" t="s">
        <v>30</v>
      </c>
      <c r="C16" s="14" t="s">
        <v>31</v>
      </c>
      <c r="D16" s="15" t="s">
        <v>32</v>
      </c>
      <c r="E16" s="53">
        <f>ROUND(E18*1000*0.25/1000,3)</f>
        <v>0.26400000000000001</v>
      </c>
      <c r="F16" s="17">
        <v>20079.22</v>
      </c>
      <c r="G16" s="18">
        <f t="shared" ref="G16:G18" si="0">ROUND(E16*F16,0)</f>
        <v>5301</v>
      </c>
    </row>
    <row r="17" spans="1:7" ht="39" customHeight="1" x14ac:dyDescent="0.25">
      <c r="A17" s="8">
        <v>2</v>
      </c>
      <c r="B17" s="13" t="s">
        <v>33</v>
      </c>
      <c r="C17" s="28" t="s">
        <v>34</v>
      </c>
      <c r="D17" s="29" t="s">
        <v>35</v>
      </c>
      <c r="E17" s="53">
        <f>ROUND(E18*1000*0.1/100,3)</f>
        <v>1.054</v>
      </c>
      <c r="F17" s="30">
        <v>134643.12</v>
      </c>
      <c r="G17" s="18">
        <f t="shared" si="0"/>
        <v>141914</v>
      </c>
    </row>
    <row r="18" spans="1:7" ht="93" customHeight="1" x14ac:dyDescent="0.25">
      <c r="A18" s="8">
        <v>3</v>
      </c>
      <c r="B18" s="80" t="s">
        <v>97</v>
      </c>
      <c r="C18" s="81" t="s">
        <v>98</v>
      </c>
      <c r="D18" s="15" t="s">
        <v>22</v>
      </c>
      <c r="E18" s="53">
        <v>1.054</v>
      </c>
      <c r="F18" s="17">
        <v>463160.44</v>
      </c>
      <c r="G18" s="18">
        <f t="shared" si="0"/>
        <v>488171</v>
      </c>
    </row>
    <row r="19" spans="1:7" ht="27" customHeight="1" x14ac:dyDescent="0.25">
      <c r="A19" s="1"/>
      <c r="B19" s="1"/>
      <c r="C19" s="20" t="s">
        <v>25</v>
      </c>
      <c r="D19" s="1"/>
      <c r="E19" s="1"/>
      <c r="F19" s="1"/>
      <c r="G19" s="21">
        <f>G18+G17+G16</f>
        <v>635386</v>
      </c>
    </row>
    <row r="20" spans="1:7" ht="24" customHeight="1" x14ac:dyDescent="0.25">
      <c r="A20" s="1"/>
      <c r="B20" s="1"/>
      <c r="C20" s="20" t="s">
        <v>26</v>
      </c>
      <c r="D20" s="1"/>
      <c r="E20" s="1"/>
      <c r="F20" s="1"/>
      <c r="G20" s="22">
        <f>ROUND(G19/1000,3)</f>
        <v>635.38599999999997</v>
      </c>
    </row>
    <row r="21" spans="1:7" ht="30.75" customHeight="1" x14ac:dyDescent="0.25">
      <c r="A21" s="1"/>
      <c r="B21" s="1"/>
      <c r="C21" s="1" t="s">
        <v>27</v>
      </c>
      <c r="D21" s="1"/>
      <c r="E21" s="1"/>
      <c r="F21" s="1"/>
      <c r="G21" s="23">
        <f>ROUND(G20*20/120,3)</f>
        <v>105.898</v>
      </c>
    </row>
    <row r="22" spans="1:7" x14ac:dyDescent="0.25">
      <c r="A22" s="1"/>
      <c r="B22" s="1"/>
      <c r="C22" s="1"/>
      <c r="D22" s="1"/>
      <c r="E22" s="1"/>
      <c r="F22" s="1"/>
      <c r="G22" s="1"/>
    </row>
    <row r="23" spans="1:7" x14ac:dyDescent="0.25">
      <c r="A23" s="1"/>
      <c r="B23" s="1"/>
      <c r="C23" s="1"/>
      <c r="D23" s="1"/>
      <c r="E23" s="1"/>
      <c r="F23" s="1"/>
      <c r="G23" s="1"/>
    </row>
    <row r="24" spans="1:7" x14ac:dyDescent="0.25">
      <c r="A24" s="1"/>
      <c r="B24" s="1"/>
      <c r="C24" s="1"/>
      <c r="D24" s="1"/>
      <c r="E24" s="1"/>
      <c r="F24" s="1"/>
      <c r="G24" s="1"/>
    </row>
    <row r="25" spans="1:7" x14ac:dyDescent="0.25">
      <c r="A25" s="1"/>
      <c r="B25" s="1"/>
      <c r="C25" s="1"/>
      <c r="D25" s="1"/>
      <c r="E25" s="1"/>
      <c r="F25" s="1"/>
      <c r="G25" s="1"/>
    </row>
    <row r="26" spans="1:7" ht="15.75" x14ac:dyDescent="0.25">
      <c r="A26" s="1"/>
      <c r="B26" s="110" t="s">
        <v>28</v>
      </c>
      <c r="C26" s="110"/>
      <c r="D26" s="110"/>
      <c r="E26" s="110"/>
      <c r="F26" s="24"/>
      <c r="G26" s="24"/>
    </row>
    <row r="27" spans="1:7" ht="35.450000000000003" customHeight="1" x14ac:dyDescent="0.25">
      <c r="A27" s="1"/>
      <c r="B27" s="111" t="s">
        <v>29</v>
      </c>
      <c r="C27" s="111"/>
      <c r="D27" s="111"/>
      <c r="E27" s="111"/>
      <c r="F27" s="111"/>
      <c r="G27" s="111"/>
    </row>
    <row r="28" spans="1:7" x14ac:dyDescent="0.25">
      <c r="A28" s="1"/>
      <c r="B28" s="25"/>
      <c r="C28" s="25"/>
      <c r="D28" s="25"/>
      <c r="E28" s="25"/>
      <c r="F28" s="25"/>
      <c r="G28" s="25"/>
    </row>
    <row r="29" spans="1:7" ht="15.75" x14ac:dyDescent="0.25">
      <c r="A29" s="1"/>
      <c r="B29" s="24" t="s">
        <v>58</v>
      </c>
      <c r="C29" s="25"/>
      <c r="D29" s="25"/>
      <c r="E29" s="25"/>
      <c r="F29" s="25"/>
      <c r="G29" s="25"/>
    </row>
    <row r="30" spans="1:7" ht="15.75" x14ac:dyDescent="0.25">
      <c r="A30" s="1"/>
      <c r="B30" s="26"/>
      <c r="C30" s="26"/>
      <c r="D30" s="26"/>
      <c r="E30" s="26"/>
      <c r="F30" s="26"/>
      <c r="G30" s="26"/>
    </row>
  </sheetData>
  <mergeCells count="14">
    <mergeCell ref="B26:E26"/>
    <mergeCell ref="B27:G27"/>
    <mergeCell ref="A9:G9"/>
    <mergeCell ref="A10:G10"/>
    <mergeCell ref="A11:B11"/>
    <mergeCell ref="A12:B12"/>
    <mergeCell ref="C12:G12"/>
    <mergeCell ref="C13:G13"/>
    <mergeCell ref="A8:G8"/>
    <mergeCell ref="A2:G2"/>
    <mergeCell ref="A3:C3"/>
    <mergeCell ref="A4:C4"/>
    <mergeCell ref="A5:G5"/>
    <mergeCell ref="A6:G6"/>
  </mergeCells>
  <pageMargins left="0.7" right="0.7" top="0.75" bottom="0.75" header="0.5" footer="0.5"/>
  <pageSetup paperSize="9" scale="75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0"/>
  <sheetViews>
    <sheetView workbookViewId="0">
      <selection activeCell="E18" sqref="E18"/>
    </sheetView>
  </sheetViews>
  <sheetFormatPr defaultRowHeight="15" x14ac:dyDescent="0.25"/>
  <cols>
    <col min="1" max="1" width="5.42578125" customWidth="1"/>
    <col min="2" max="2" width="14.140625" customWidth="1"/>
    <col min="3" max="3" width="48.85546875" customWidth="1"/>
    <col min="4" max="4" width="10.85546875" customWidth="1"/>
    <col min="5" max="5" width="11" customWidth="1"/>
    <col min="6" max="6" width="13" customWidth="1"/>
    <col min="7" max="7" width="12" customWidth="1"/>
  </cols>
  <sheetData>
    <row r="1" spans="1:7" x14ac:dyDescent="0.25">
      <c r="A1" s="1"/>
      <c r="B1" s="1"/>
      <c r="C1" s="1"/>
      <c r="D1" s="1"/>
      <c r="E1" s="1"/>
      <c r="F1" s="1"/>
      <c r="G1" s="1"/>
    </row>
    <row r="2" spans="1:7" x14ac:dyDescent="0.25">
      <c r="A2" s="115"/>
      <c r="B2" s="115"/>
      <c r="C2" s="115"/>
      <c r="D2" s="115"/>
      <c r="E2" s="115"/>
      <c r="F2" s="115"/>
      <c r="G2" s="115"/>
    </row>
    <row r="3" spans="1:7" ht="24.75" customHeight="1" x14ac:dyDescent="0.25">
      <c r="A3" s="116" t="s">
        <v>0</v>
      </c>
      <c r="B3" s="116"/>
      <c r="C3" s="116"/>
      <c r="D3" s="3"/>
      <c r="E3" s="3"/>
      <c r="F3" s="3"/>
      <c r="G3" s="3"/>
    </row>
    <row r="4" spans="1:7" ht="23.25" customHeight="1" x14ac:dyDescent="0.25">
      <c r="A4" s="117" t="s">
        <v>1</v>
      </c>
      <c r="B4" s="117"/>
      <c r="C4" s="117"/>
      <c r="D4" s="4">
        <f>G20</f>
        <v>296.57900000000001</v>
      </c>
      <c r="E4" s="57" t="s">
        <v>2</v>
      </c>
      <c r="F4" s="3"/>
      <c r="G4" s="3"/>
    </row>
    <row r="5" spans="1:7" ht="29.25" customHeight="1" x14ac:dyDescent="0.25">
      <c r="A5" s="118" t="s">
        <v>75</v>
      </c>
      <c r="B5" s="118"/>
      <c r="C5" s="118"/>
      <c r="D5" s="118"/>
      <c r="E5" s="118"/>
      <c r="F5" s="118"/>
      <c r="G5" s="118"/>
    </row>
    <row r="6" spans="1:7" x14ac:dyDescent="0.25">
      <c r="A6" s="119" t="s">
        <v>3</v>
      </c>
      <c r="B6" s="119"/>
      <c r="C6" s="119"/>
      <c r="D6" s="119"/>
      <c r="E6" s="119"/>
      <c r="F6" s="119"/>
      <c r="G6" s="119"/>
    </row>
    <row r="7" spans="1:7" x14ac:dyDescent="0.25">
      <c r="A7" s="1"/>
      <c r="B7" s="1"/>
      <c r="C7" s="1"/>
      <c r="D7" s="1"/>
      <c r="E7" s="1"/>
      <c r="F7" s="1"/>
      <c r="G7" s="1"/>
    </row>
    <row r="8" spans="1:7" ht="15.75" x14ac:dyDescent="0.25">
      <c r="A8" s="112" t="s">
        <v>4</v>
      </c>
      <c r="B8" s="112"/>
      <c r="C8" s="112"/>
      <c r="D8" s="112"/>
      <c r="E8" s="112"/>
      <c r="F8" s="112"/>
      <c r="G8" s="112"/>
    </row>
    <row r="9" spans="1:7" ht="15.75" x14ac:dyDescent="0.25">
      <c r="A9" s="112" t="s">
        <v>5</v>
      </c>
      <c r="B9" s="112"/>
      <c r="C9" s="112"/>
      <c r="D9" s="112"/>
      <c r="E9" s="112"/>
      <c r="F9" s="112"/>
      <c r="G9" s="112"/>
    </row>
    <row r="10" spans="1:7" ht="15.75" x14ac:dyDescent="0.25">
      <c r="A10" s="112" t="s">
        <v>6</v>
      </c>
      <c r="B10" s="112"/>
      <c r="C10" s="112"/>
      <c r="D10" s="112"/>
      <c r="E10" s="112"/>
      <c r="F10" s="112"/>
      <c r="G10" s="112"/>
    </row>
    <row r="11" spans="1:7" x14ac:dyDescent="0.25">
      <c r="A11" s="113" t="s">
        <v>7</v>
      </c>
      <c r="B11" s="113"/>
      <c r="C11" s="56" t="s">
        <v>57</v>
      </c>
      <c r="D11" s="56"/>
      <c r="E11" s="56"/>
      <c r="F11" s="56"/>
      <c r="G11" s="56"/>
    </row>
    <row r="12" spans="1:7" x14ac:dyDescent="0.25">
      <c r="A12" s="113" t="s">
        <v>8</v>
      </c>
      <c r="B12" s="113"/>
      <c r="C12" s="113" t="s">
        <v>9</v>
      </c>
      <c r="D12" s="113"/>
      <c r="E12" s="113"/>
      <c r="F12" s="113"/>
      <c r="G12" s="113"/>
    </row>
    <row r="13" spans="1:7" ht="15" customHeight="1" x14ac:dyDescent="0.25">
      <c r="A13" s="56"/>
      <c r="B13" s="56"/>
      <c r="C13" s="114" t="s">
        <v>110</v>
      </c>
      <c r="D13" s="113"/>
      <c r="E13" s="113"/>
      <c r="F13" s="113"/>
      <c r="G13" s="113"/>
    </row>
    <row r="14" spans="1:7" ht="51" x14ac:dyDescent="0.25">
      <c r="A14" s="6" t="s">
        <v>10</v>
      </c>
      <c r="B14" s="7" t="s">
        <v>11</v>
      </c>
      <c r="C14" s="6" t="s">
        <v>12</v>
      </c>
      <c r="D14" s="6" t="s">
        <v>13</v>
      </c>
      <c r="E14" s="6" t="s">
        <v>14</v>
      </c>
      <c r="F14" s="6" t="s">
        <v>15</v>
      </c>
      <c r="G14" s="6" t="s">
        <v>16</v>
      </c>
    </row>
    <row r="15" spans="1:7" x14ac:dyDescent="0.25">
      <c r="A15" s="8">
        <v>1</v>
      </c>
      <c r="B15" s="9">
        <v>2</v>
      </c>
      <c r="C15" s="10">
        <v>3</v>
      </c>
      <c r="D15" s="10">
        <v>4</v>
      </c>
      <c r="E15" s="10">
        <v>5</v>
      </c>
      <c r="F15" s="8">
        <v>6</v>
      </c>
      <c r="G15" s="11">
        <v>7</v>
      </c>
    </row>
    <row r="16" spans="1:7" ht="41.25" customHeight="1" x14ac:dyDescent="0.25">
      <c r="A16" s="12">
        <v>1</v>
      </c>
      <c r="B16" s="13" t="s">
        <v>17</v>
      </c>
      <c r="C16" s="14" t="s">
        <v>18</v>
      </c>
      <c r="D16" s="15" t="s">
        <v>19</v>
      </c>
      <c r="E16" s="16">
        <f>ROUND(E17*1000*0.7/1000,3)</f>
        <v>0.31900000000000001</v>
      </c>
      <c r="F16" s="17">
        <v>26124.55</v>
      </c>
      <c r="G16" s="18">
        <f t="shared" ref="G16:G18" si="0">ROUND(E16*F16,0)</f>
        <v>8334</v>
      </c>
    </row>
    <row r="17" spans="1:7" ht="43.5" customHeight="1" x14ac:dyDescent="0.25">
      <c r="A17" s="12">
        <v>2</v>
      </c>
      <c r="B17" s="13" t="s">
        <v>20</v>
      </c>
      <c r="C17" s="14" t="s">
        <v>21</v>
      </c>
      <c r="D17" s="15" t="s">
        <v>22</v>
      </c>
      <c r="E17" s="16">
        <v>0.45500000000000002</v>
      </c>
      <c r="F17" s="17">
        <v>525010.96</v>
      </c>
      <c r="G17" s="18">
        <f t="shared" si="0"/>
        <v>238880</v>
      </c>
    </row>
    <row r="18" spans="1:7" ht="47.25" customHeight="1" x14ac:dyDescent="0.25">
      <c r="A18" s="12">
        <v>3</v>
      </c>
      <c r="B18" s="13" t="s">
        <v>23</v>
      </c>
      <c r="C18" s="14" t="s">
        <v>24</v>
      </c>
      <c r="D18" s="15" t="s">
        <v>22</v>
      </c>
      <c r="E18" s="16">
        <v>0.45500000000000002</v>
      </c>
      <c r="F18" s="19">
        <v>108495.24</v>
      </c>
      <c r="G18" s="18">
        <f t="shared" si="0"/>
        <v>49365</v>
      </c>
    </row>
    <row r="19" spans="1:7" ht="27" customHeight="1" x14ac:dyDescent="0.25">
      <c r="A19" s="1"/>
      <c r="B19" s="1"/>
      <c r="C19" s="20" t="s">
        <v>25</v>
      </c>
      <c r="D19" s="1"/>
      <c r="E19" s="1"/>
      <c r="F19" s="1"/>
      <c r="G19" s="21">
        <f>G16+G17+G18</f>
        <v>296579</v>
      </c>
    </row>
    <row r="20" spans="1:7" ht="24" customHeight="1" x14ac:dyDescent="0.25">
      <c r="A20" s="1"/>
      <c r="B20" s="1"/>
      <c r="C20" s="20" t="s">
        <v>26</v>
      </c>
      <c r="D20" s="1"/>
      <c r="E20" s="1"/>
      <c r="F20" s="1"/>
      <c r="G20" s="22">
        <f>ROUND(G19/1000,3)</f>
        <v>296.57900000000001</v>
      </c>
    </row>
    <row r="21" spans="1:7" ht="30.75" customHeight="1" x14ac:dyDescent="0.25">
      <c r="A21" s="1"/>
      <c r="B21" s="1"/>
      <c r="C21" s="1" t="s">
        <v>27</v>
      </c>
      <c r="D21" s="1"/>
      <c r="E21" s="1"/>
      <c r="F21" s="1"/>
      <c r="G21" s="23">
        <f>ROUND(G20*20/120,3)</f>
        <v>49.43</v>
      </c>
    </row>
    <row r="22" spans="1:7" x14ac:dyDescent="0.25">
      <c r="A22" s="1"/>
      <c r="B22" s="1"/>
      <c r="C22" s="1"/>
      <c r="D22" s="1"/>
      <c r="E22" s="1"/>
      <c r="F22" s="1"/>
      <c r="G22" s="1"/>
    </row>
    <row r="23" spans="1:7" x14ac:dyDescent="0.25">
      <c r="A23" s="1"/>
      <c r="B23" s="1"/>
      <c r="C23" s="1"/>
      <c r="D23" s="1"/>
      <c r="E23" s="1"/>
      <c r="F23" s="1"/>
      <c r="G23" s="1"/>
    </row>
    <row r="24" spans="1:7" x14ac:dyDescent="0.25">
      <c r="A24" s="1"/>
      <c r="B24" s="1"/>
      <c r="C24" s="1"/>
      <c r="D24" s="1"/>
      <c r="E24" s="1"/>
      <c r="F24" s="1"/>
      <c r="G24" s="1"/>
    </row>
    <row r="25" spans="1:7" x14ac:dyDescent="0.25">
      <c r="A25" s="1"/>
      <c r="B25" s="1"/>
      <c r="C25" s="1"/>
      <c r="D25" s="1"/>
      <c r="E25" s="1"/>
      <c r="F25" s="1"/>
      <c r="G25" s="1"/>
    </row>
    <row r="26" spans="1:7" ht="15.75" x14ac:dyDescent="0.25">
      <c r="A26" s="1"/>
      <c r="B26" s="110" t="s">
        <v>28</v>
      </c>
      <c r="C26" s="110"/>
      <c r="D26" s="110"/>
      <c r="E26" s="110"/>
      <c r="F26" s="24"/>
      <c r="G26" s="24"/>
    </row>
    <row r="27" spans="1:7" ht="33.6" customHeight="1" x14ac:dyDescent="0.25">
      <c r="A27" s="1"/>
      <c r="B27" s="111" t="s">
        <v>29</v>
      </c>
      <c r="C27" s="111"/>
      <c r="D27" s="111"/>
      <c r="E27" s="111"/>
      <c r="F27" s="111"/>
      <c r="G27" s="111"/>
    </row>
    <row r="28" spans="1:7" x14ac:dyDescent="0.25">
      <c r="A28" s="1"/>
      <c r="B28" s="25"/>
      <c r="C28" s="25"/>
      <c r="D28" s="25"/>
      <c r="E28" s="25"/>
      <c r="F28" s="25"/>
      <c r="G28" s="25"/>
    </row>
    <row r="29" spans="1:7" ht="15.75" x14ac:dyDescent="0.25">
      <c r="A29" s="1"/>
      <c r="B29" s="24" t="s">
        <v>58</v>
      </c>
      <c r="C29" s="25"/>
      <c r="D29" s="25"/>
      <c r="E29" s="25"/>
      <c r="F29" s="25"/>
      <c r="G29" s="25"/>
    </row>
    <row r="30" spans="1:7" ht="15.75" x14ac:dyDescent="0.25">
      <c r="A30" s="1"/>
      <c r="B30" s="26"/>
      <c r="C30" s="26"/>
      <c r="D30" s="26"/>
      <c r="E30" s="26"/>
      <c r="F30" s="26"/>
      <c r="G30" s="26"/>
    </row>
  </sheetData>
  <mergeCells count="14">
    <mergeCell ref="B26:E26"/>
    <mergeCell ref="B27:G27"/>
    <mergeCell ref="A9:G9"/>
    <mergeCell ref="A10:G10"/>
    <mergeCell ref="A11:B11"/>
    <mergeCell ref="A12:B12"/>
    <mergeCell ref="C12:G12"/>
    <mergeCell ref="C13:G13"/>
    <mergeCell ref="A8:G8"/>
    <mergeCell ref="A2:G2"/>
    <mergeCell ref="A3:C3"/>
    <mergeCell ref="A4:C4"/>
    <mergeCell ref="A5:G5"/>
    <mergeCell ref="A6:G6"/>
  </mergeCells>
  <pageMargins left="0.7" right="0.7" top="0.75" bottom="0.75" header="0.5" footer="0.5"/>
  <pageSetup paperSize="9" scale="75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1"/>
  <sheetViews>
    <sheetView workbookViewId="0">
      <selection activeCell="G16" sqref="G16"/>
    </sheetView>
  </sheetViews>
  <sheetFormatPr defaultRowHeight="15" x14ac:dyDescent="0.25"/>
  <cols>
    <col min="1" max="1" width="5.42578125" customWidth="1"/>
    <col min="2" max="2" width="14.140625" customWidth="1"/>
    <col min="3" max="3" width="48.85546875" customWidth="1"/>
    <col min="4" max="4" width="10.85546875" customWidth="1"/>
    <col min="5" max="5" width="11" customWidth="1"/>
    <col min="6" max="6" width="13" customWidth="1"/>
    <col min="7" max="7" width="12" customWidth="1"/>
  </cols>
  <sheetData>
    <row r="1" spans="1:7" x14ac:dyDescent="0.25">
      <c r="A1" s="1"/>
      <c r="B1" s="1"/>
      <c r="C1" s="1"/>
      <c r="D1" s="1"/>
      <c r="E1" s="1"/>
      <c r="F1" s="1"/>
      <c r="G1" s="1"/>
    </row>
    <row r="2" spans="1:7" x14ac:dyDescent="0.25">
      <c r="A2" s="115"/>
      <c r="B2" s="115"/>
      <c r="C2" s="115"/>
      <c r="D2" s="115"/>
      <c r="E2" s="115"/>
      <c r="F2" s="115"/>
      <c r="G2" s="115"/>
    </row>
    <row r="3" spans="1:7" ht="24.75" customHeight="1" x14ac:dyDescent="0.25">
      <c r="A3" s="116" t="s">
        <v>0</v>
      </c>
      <c r="B3" s="116"/>
      <c r="C3" s="116"/>
      <c r="D3" s="3"/>
      <c r="E3" s="3"/>
      <c r="F3" s="3"/>
      <c r="G3" s="3"/>
    </row>
    <row r="4" spans="1:7" ht="23.25" customHeight="1" x14ac:dyDescent="0.25">
      <c r="A4" s="117" t="s">
        <v>1</v>
      </c>
      <c r="B4" s="117"/>
      <c r="C4" s="117"/>
      <c r="D4" s="4">
        <f>G21</f>
        <v>1200.0630000000001</v>
      </c>
      <c r="E4" s="57" t="s">
        <v>2</v>
      </c>
      <c r="F4" s="3"/>
      <c r="G4" s="3"/>
    </row>
    <row r="5" spans="1:7" ht="29.25" customHeight="1" x14ac:dyDescent="0.25">
      <c r="A5" s="118" t="s">
        <v>76</v>
      </c>
      <c r="B5" s="118"/>
      <c r="C5" s="118"/>
      <c r="D5" s="118"/>
      <c r="E5" s="118"/>
      <c r="F5" s="118"/>
      <c r="G5" s="118"/>
    </row>
    <row r="6" spans="1:7" x14ac:dyDescent="0.25">
      <c r="A6" s="119" t="s">
        <v>3</v>
      </c>
      <c r="B6" s="119"/>
      <c r="C6" s="119"/>
      <c r="D6" s="119"/>
      <c r="E6" s="119"/>
      <c r="F6" s="119"/>
      <c r="G6" s="119"/>
    </row>
    <row r="7" spans="1:7" x14ac:dyDescent="0.25">
      <c r="A7" s="1"/>
      <c r="B7" s="1"/>
      <c r="C7" s="1"/>
      <c r="D7" s="1"/>
      <c r="E7" s="1"/>
      <c r="F7" s="1"/>
      <c r="G7" s="1"/>
    </row>
    <row r="8" spans="1:7" ht="15.75" x14ac:dyDescent="0.25">
      <c r="A8" s="112" t="s">
        <v>4</v>
      </c>
      <c r="B8" s="112"/>
      <c r="C8" s="112"/>
      <c r="D8" s="112"/>
      <c r="E8" s="112"/>
      <c r="F8" s="112"/>
      <c r="G8" s="112"/>
    </row>
    <row r="9" spans="1:7" ht="15.75" x14ac:dyDescent="0.25">
      <c r="A9" s="112" t="s">
        <v>5</v>
      </c>
      <c r="B9" s="112"/>
      <c r="C9" s="112"/>
      <c r="D9" s="112"/>
      <c r="E9" s="112"/>
      <c r="F9" s="112"/>
      <c r="G9" s="112"/>
    </row>
    <row r="10" spans="1:7" ht="15.75" x14ac:dyDescent="0.25">
      <c r="A10" s="112" t="s">
        <v>6</v>
      </c>
      <c r="B10" s="112"/>
      <c r="C10" s="112"/>
      <c r="D10" s="112"/>
      <c r="E10" s="112"/>
      <c r="F10" s="112"/>
      <c r="G10" s="112"/>
    </row>
    <row r="11" spans="1:7" x14ac:dyDescent="0.25">
      <c r="A11" s="113" t="s">
        <v>7</v>
      </c>
      <c r="B11" s="113"/>
      <c r="C11" s="56" t="s">
        <v>57</v>
      </c>
      <c r="D11" s="56"/>
      <c r="E11" s="56"/>
      <c r="F11" s="56"/>
      <c r="G11" s="56"/>
    </row>
    <row r="12" spans="1:7" x14ac:dyDescent="0.25">
      <c r="A12" s="113" t="s">
        <v>8</v>
      </c>
      <c r="B12" s="113"/>
      <c r="C12" s="113" t="s">
        <v>9</v>
      </c>
      <c r="D12" s="113"/>
      <c r="E12" s="113"/>
      <c r="F12" s="113"/>
      <c r="G12" s="113"/>
    </row>
    <row r="13" spans="1:7" ht="28.15" customHeight="1" x14ac:dyDescent="0.25">
      <c r="A13" s="56"/>
      <c r="B13" s="56"/>
      <c r="C13" s="114" t="s">
        <v>110</v>
      </c>
      <c r="D13" s="113"/>
      <c r="E13" s="113"/>
      <c r="F13" s="113"/>
      <c r="G13" s="113"/>
    </row>
    <row r="14" spans="1:7" ht="51" x14ac:dyDescent="0.25">
      <c r="A14" s="6" t="s">
        <v>10</v>
      </c>
      <c r="B14" s="7" t="s">
        <v>11</v>
      </c>
      <c r="C14" s="6" t="s">
        <v>12</v>
      </c>
      <c r="D14" s="6" t="s">
        <v>13</v>
      </c>
      <c r="E14" s="6" t="s">
        <v>14</v>
      </c>
      <c r="F14" s="6" t="s">
        <v>15</v>
      </c>
      <c r="G14" s="6" t="s">
        <v>16</v>
      </c>
    </row>
    <row r="15" spans="1:7" x14ac:dyDescent="0.25">
      <c r="A15" s="8">
        <v>1</v>
      </c>
      <c r="B15" s="8">
        <v>2</v>
      </c>
      <c r="C15" s="8">
        <v>3</v>
      </c>
      <c r="D15" s="8">
        <v>4</v>
      </c>
      <c r="E15" s="8">
        <v>5</v>
      </c>
      <c r="F15" s="8">
        <v>6</v>
      </c>
      <c r="G15" s="8">
        <v>7</v>
      </c>
    </row>
    <row r="16" spans="1:7" ht="38.25" x14ac:dyDescent="0.25">
      <c r="A16" s="8">
        <v>1</v>
      </c>
      <c r="B16" s="13" t="s">
        <v>37</v>
      </c>
      <c r="C16" s="28" t="s">
        <v>38</v>
      </c>
      <c r="D16" s="29" t="s">
        <v>39</v>
      </c>
      <c r="E16" s="16">
        <v>17.64</v>
      </c>
      <c r="F16" s="30">
        <v>3896.71</v>
      </c>
      <c r="G16" s="18">
        <f t="shared" ref="G16:G19" si="0">ROUND(E16*F16,0)</f>
        <v>68738</v>
      </c>
    </row>
    <row r="17" spans="1:7" ht="41.25" customHeight="1" x14ac:dyDescent="0.25">
      <c r="A17" s="12">
        <v>2</v>
      </c>
      <c r="B17" s="13" t="s">
        <v>17</v>
      </c>
      <c r="C17" s="14" t="s">
        <v>18</v>
      </c>
      <c r="D17" s="15" t="s">
        <v>19</v>
      </c>
      <c r="E17" s="16">
        <f>ROUND(E18*1000*0.3/1000,3)</f>
        <v>0.52900000000000003</v>
      </c>
      <c r="F17" s="17">
        <v>26124.55</v>
      </c>
      <c r="G17" s="18">
        <f t="shared" si="0"/>
        <v>13820</v>
      </c>
    </row>
    <row r="18" spans="1:7" ht="41.25" customHeight="1" x14ac:dyDescent="0.25">
      <c r="A18" s="12">
        <v>3</v>
      </c>
      <c r="B18" s="13" t="s">
        <v>20</v>
      </c>
      <c r="C18" s="14" t="s">
        <v>21</v>
      </c>
      <c r="D18" s="15" t="s">
        <v>22</v>
      </c>
      <c r="E18" s="16">
        <v>1.764</v>
      </c>
      <c r="F18" s="17">
        <v>525010.96</v>
      </c>
      <c r="G18" s="18">
        <f t="shared" si="0"/>
        <v>926119</v>
      </c>
    </row>
    <row r="19" spans="1:7" ht="41.25" customHeight="1" x14ac:dyDescent="0.25">
      <c r="A19" s="12">
        <v>4</v>
      </c>
      <c r="B19" s="13" t="s">
        <v>23</v>
      </c>
      <c r="C19" s="14" t="s">
        <v>24</v>
      </c>
      <c r="D19" s="15" t="s">
        <v>22</v>
      </c>
      <c r="E19" s="16">
        <v>1.764</v>
      </c>
      <c r="F19" s="19">
        <v>108495.24</v>
      </c>
      <c r="G19" s="18">
        <f t="shared" si="0"/>
        <v>191386</v>
      </c>
    </row>
    <row r="20" spans="1:7" ht="27" customHeight="1" x14ac:dyDescent="0.25">
      <c r="A20" s="1"/>
      <c r="B20" s="1"/>
      <c r="C20" s="20" t="s">
        <v>25</v>
      </c>
      <c r="D20" s="1"/>
      <c r="E20" s="1"/>
      <c r="F20" s="1"/>
      <c r="G20" s="21">
        <f>G16+G17+G18+G19</f>
        <v>1200063</v>
      </c>
    </row>
    <row r="21" spans="1:7" ht="24" customHeight="1" x14ac:dyDescent="0.25">
      <c r="A21" s="1"/>
      <c r="B21" s="1"/>
      <c r="C21" s="20" t="s">
        <v>26</v>
      </c>
      <c r="D21" s="1"/>
      <c r="E21" s="1"/>
      <c r="F21" s="1"/>
      <c r="G21" s="22">
        <f>ROUND(G20/1000,3)</f>
        <v>1200.0630000000001</v>
      </c>
    </row>
    <row r="22" spans="1:7" ht="30.75" customHeight="1" x14ac:dyDescent="0.25">
      <c r="A22" s="1"/>
      <c r="B22" s="1"/>
      <c r="C22" s="1" t="s">
        <v>27</v>
      </c>
      <c r="D22" s="1"/>
      <c r="E22" s="1"/>
      <c r="F22" s="1"/>
      <c r="G22" s="23">
        <f>ROUND(G21*20/120,3)</f>
        <v>200.011</v>
      </c>
    </row>
    <row r="23" spans="1:7" x14ac:dyDescent="0.25">
      <c r="A23" s="1"/>
      <c r="B23" s="1"/>
      <c r="C23" s="1"/>
      <c r="D23" s="1"/>
      <c r="E23" s="1"/>
      <c r="F23" s="1"/>
      <c r="G23" s="1"/>
    </row>
    <row r="24" spans="1:7" x14ac:dyDescent="0.25">
      <c r="A24" s="1"/>
      <c r="B24" s="1"/>
      <c r="C24" s="1"/>
      <c r="D24" s="1"/>
      <c r="E24" s="1"/>
      <c r="F24" s="1"/>
      <c r="G24" s="1"/>
    </row>
    <row r="25" spans="1:7" x14ac:dyDescent="0.25">
      <c r="A25" s="1"/>
      <c r="B25" s="1"/>
      <c r="C25" s="1"/>
      <c r="D25" s="1"/>
      <c r="E25" s="1"/>
      <c r="F25" s="1"/>
      <c r="G25" s="1"/>
    </row>
    <row r="26" spans="1:7" x14ac:dyDescent="0.25">
      <c r="A26" s="1"/>
      <c r="B26" s="1"/>
      <c r="C26" s="1"/>
      <c r="D26" s="1"/>
      <c r="E26" s="1"/>
      <c r="F26" s="1"/>
      <c r="G26" s="1"/>
    </row>
    <row r="27" spans="1:7" ht="15.75" x14ac:dyDescent="0.25">
      <c r="A27" s="1"/>
      <c r="B27" s="110" t="s">
        <v>28</v>
      </c>
      <c r="C27" s="110"/>
      <c r="D27" s="110"/>
      <c r="E27" s="110"/>
      <c r="F27" s="24"/>
      <c r="G27" s="24"/>
    </row>
    <row r="28" spans="1:7" ht="33.75" customHeight="1" x14ac:dyDescent="0.25">
      <c r="A28" s="1"/>
      <c r="B28" s="111" t="s">
        <v>29</v>
      </c>
      <c r="C28" s="111"/>
      <c r="D28" s="111"/>
      <c r="E28" s="111"/>
      <c r="F28" s="111"/>
      <c r="G28" s="111"/>
    </row>
    <row r="29" spans="1:7" x14ac:dyDescent="0.25">
      <c r="A29" s="1"/>
      <c r="B29" s="25"/>
      <c r="C29" s="25"/>
      <c r="D29" s="25"/>
      <c r="E29" s="25"/>
      <c r="F29" s="25"/>
      <c r="G29" s="25"/>
    </row>
    <row r="30" spans="1:7" ht="15.75" x14ac:dyDescent="0.25">
      <c r="A30" s="1"/>
      <c r="B30" s="24" t="s">
        <v>58</v>
      </c>
      <c r="C30" s="25"/>
      <c r="D30" s="25"/>
      <c r="E30" s="25"/>
      <c r="F30" s="25"/>
      <c r="G30" s="25"/>
    </row>
    <row r="31" spans="1:7" ht="15.75" x14ac:dyDescent="0.25">
      <c r="A31" s="1"/>
      <c r="B31" s="26"/>
      <c r="C31" s="26"/>
      <c r="D31" s="26"/>
      <c r="E31" s="26"/>
      <c r="F31" s="26"/>
      <c r="G31" s="26"/>
    </row>
  </sheetData>
  <mergeCells count="14">
    <mergeCell ref="B27:E27"/>
    <mergeCell ref="B28:G28"/>
    <mergeCell ref="A9:G9"/>
    <mergeCell ref="A10:G10"/>
    <mergeCell ref="A11:B11"/>
    <mergeCell ref="A12:B12"/>
    <mergeCell ref="C12:G12"/>
    <mergeCell ref="C13:G13"/>
    <mergeCell ref="A8:G8"/>
    <mergeCell ref="A2:G2"/>
    <mergeCell ref="A3:C3"/>
    <mergeCell ref="A4:C4"/>
    <mergeCell ref="A5:G5"/>
    <mergeCell ref="A6:G6"/>
  </mergeCells>
  <pageMargins left="0.7" right="0.7" top="0.75" bottom="0.75" header="0.5" footer="0.5"/>
  <pageSetup paperSize="9" scale="75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1"/>
  <sheetViews>
    <sheetView workbookViewId="0">
      <selection activeCell="G16" sqref="G16"/>
    </sheetView>
  </sheetViews>
  <sheetFormatPr defaultRowHeight="15" x14ac:dyDescent="0.25"/>
  <cols>
    <col min="1" max="1" width="5.42578125" customWidth="1"/>
    <col min="2" max="2" width="14.140625" customWidth="1"/>
    <col min="3" max="3" width="48.85546875" customWidth="1"/>
    <col min="4" max="4" width="10.85546875" customWidth="1"/>
    <col min="5" max="5" width="11" customWidth="1"/>
    <col min="6" max="6" width="13" customWidth="1"/>
    <col min="7" max="7" width="12" customWidth="1"/>
  </cols>
  <sheetData>
    <row r="1" spans="1:7" x14ac:dyDescent="0.25">
      <c r="A1" s="1"/>
      <c r="B1" s="1"/>
      <c r="C1" s="1"/>
      <c r="D1" s="1"/>
      <c r="E1" s="1"/>
      <c r="F1" s="1"/>
      <c r="G1" s="1"/>
    </row>
    <row r="2" spans="1:7" x14ac:dyDescent="0.25">
      <c r="A2" s="115"/>
      <c r="B2" s="115"/>
      <c r="C2" s="115"/>
      <c r="D2" s="115"/>
      <c r="E2" s="115"/>
      <c r="F2" s="115"/>
      <c r="G2" s="115"/>
    </row>
    <row r="3" spans="1:7" ht="24.75" customHeight="1" x14ac:dyDescent="0.25">
      <c r="A3" s="116" t="s">
        <v>0</v>
      </c>
      <c r="B3" s="116"/>
      <c r="C3" s="116"/>
      <c r="D3" s="3"/>
      <c r="E3" s="3"/>
      <c r="F3" s="3"/>
      <c r="G3" s="3"/>
    </row>
    <row r="4" spans="1:7" ht="23.25" customHeight="1" x14ac:dyDescent="0.25">
      <c r="A4" s="117" t="s">
        <v>1</v>
      </c>
      <c r="B4" s="117"/>
      <c r="C4" s="117"/>
      <c r="D4" s="4">
        <f>G21</f>
        <v>2720.569</v>
      </c>
      <c r="E4" s="57" t="s">
        <v>2</v>
      </c>
      <c r="F4" s="3"/>
      <c r="G4" s="3"/>
    </row>
    <row r="5" spans="1:7" ht="29.25" customHeight="1" x14ac:dyDescent="0.25">
      <c r="A5" s="118" t="s">
        <v>77</v>
      </c>
      <c r="B5" s="118"/>
      <c r="C5" s="118"/>
      <c r="D5" s="118"/>
      <c r="E5" s="118"/>
      <c r="F5" s="118"/>
      <c r="G5" s="118"/>
    </row>
    <row r="6" spans="1:7" x14ac:dyDescent="0.25">
      <c r="A6" s="119" t="s">
        <v>3</v>
      </c>
      <c r="B6" s="119"/>
      <c r="C6" s="119"/>
      <c r="D6" s="119"/>
      <c r="E6" s="119"/>
      <c r="F6" s="119"/>
      <c r="G6" s="119"/>
    </row>
    <row r="7" spans="1:7" x14ac:dyDescent="0.25">
      <c r="A7" s="1"/>
      <c r="B7" s="1"/>
      <c r="C7" s="1"/>
      <c r="D7" s="1"/>
      <c r="E7" s="1"/>
      <c r="F7" s="1"/>
      <c r="G7" s="1"/>
    </row>
    <row r="8" spans="1:7" ht="15.75" x14ac:dyDescent="0.25">
      <c r="A8" s="112" t="s">
        <v>4</v>
      </c>
      <c r="B8" s="112"/>
      <c r="C8" s="112"/>
      <c r="D8" s="112"/>
      <c r="E8" s="112"/>
      <c r="F8" s="112"/>
      <c r="G8" s="112"/>
    </row>
    <row r="9" spans="1:7" ht="15.75" x14ac:dyDescent="0.25">
      <c r="A9" s="112" t="s">
        <v>5</v>
      </c>
      <c r="B9" s="112"/>
      <c r="C9" s="112"/>
      <c r="D9" s="112"/>
      <c r="E9" s="112"/>
      <c r="F9" s="112"/>
      <c r="G9" s="112"/>
    </row>
    <row r="10" spans="1:7" ht="15.75" x14ac:dyDescent="0.25">
      <c r="A10" s="112" t="s">
        <v>6</v>
      </c>
      <c r="B10" s="112"/>
      <c r="C10" s="112"/>
      <c r="D10" s="112"/>
      <c r="E10" s="112"/>
      <c r="F10" s="112"/>
      <c r="G10" s="112"/>
    </row>
    <row r="11" spans="1:7" x14ac:dyDescent="0.25">
      <c r="A11" s="113" t="s">
        <v>7</v>
      </c>
      <c r="B11" s="113"/>
      <c r="C11" s="56" t="s">
        <v>57</v>
      </c>
      <c r="D11" s="56"/>
      <c r="E11" s="56"/>
      <c r="F11" s="56"/>
      <c r="G11" s="56"/>
    </row>
    <row r="12" spans="1:7" x14ac:dyDescent="0.25">
      <c r="A12" s="113" t="s">
        <v>8</v>
      </c>
      <c r="B12" s="113"/>
      <c r="C12" s="113" t="s">
        <v>9</v>
      </c>
      <c r="D12" s="113"/>
      <c r="E12" s="113"/>
      <c r="F12" s="113"/>
      <c r="G12" s="113"/>
    </row>
    <row r="13" spans="1:7" ht="28.15" customHeight="1" x14ac:dyDescent="0.25">
      <c r="A13" s="56"/>
      <c r="B13" s="56"/>
      <c r="C13" s="114" t="s">
        <v>110</v>
      </c>
      <c r="D13" s="113"/>
      <c r="E13" s="113"/>
      <c r="F13" s="113"/>
      <c r="G13" s="113"/>
    </row>
    <row r="14" spans="1:7" ht="51" x14ac:dyDescent="0.25">
      <c r="A14" s="6" t="s">
        <v>10</v>
      </c>
      <c r="B14" s="7" t="s">
        <v>11</v>
      </c>
      <c r="C14" s="6" t="s">
        <v>12</v>
      </c>
      <c r="D14" s="6" t="s">
        <v>13</v>
      </c>
      <c r="E14" s="6" t="s">
        <v>14</v>
      </c>
      <c r="F14" s="6" t="s">
        <v>15</v>
      </c>
      <c r="G14" s="6" t="s">
        <v>16</v>
      </c>
    </row>
    <row r="15" spans="1:7" x14ac:dyDescent="0.25">
      <c r="A15" s="8">
        <v>1</v>
      </c>
      <c r="B15" s="8">
        <v>2</v>
      </c>
      <c r="C15" s="8">
        <v>3</v>
      </c>
      <c r="D15" s="8">
        <v>4</v>
      </c>
      <c r="E15" s="8">
        <v>5</v>
      </c>
      <c r="F15" s="8">
        <v>6</v>
      </c>
      <c r="G15" s="8">
        <v>7</v>
      </c>
    </row>
    <row r="16" spans="1:7" ht="38.25" x14ac:dyDescent="0.25">
      <c r="A16" s="8">
        <v>1</v>
      </c>
      <c r="B16" s="13" t="s">
        <v>37</v>
      </c>
      <c r="C16" s="28" t="s">
        <v>38</v>
      </c>
      <c r="D16" s="29" t="s">
        <v>39</v>
      </c>
      <c r="E16" s="16">
        <v>39.99</v>
      </c>
      <c r="F16" s="30">
        <v>3896.71</v>
      </c>
      <c r="G16" s="18">
        <f t="shared" ref="G16:G19" si="0">ROUND(E16*F16,0)</f>
        <v>155829</v>
      </c>
    </row>
    <row r="17" spans="1:7" ht="41.25" customHeight="1" x14ac:dyDescent="0.25">
      <c r="A17" s="12">
        <v>2</v>
      </c>
      <c r="B17" s="13" t="s">
        <v>17</v>
      </c>
      <c r="C17" s="14" t="s">
        <v>18</v>
      </c>
      <c r="D17" s="15" t="s">
        <v>19</v>
      </c>
      <c r="E17" s="16">
        <f>ROUND(E18*1000*0.3/1000,3)</f>
        <v>1.2</v>
      </c>
      <c r="F17" s="17">
        <v>26124.55</v>
      </c>
      <c r="G17" s="18">
        <f t="shared" si="0"/>
        <v>31349</v>
      </c>
    </row>
    <row r="18" spans="1:7" ht="41.25" customHeight="1" x14ac:dyDescent="0.25">
      <c r="A18" s="12">
        <v>3</v>
      </c>
      <c r="B18" s="13" t="s">
        <v>20</v>
      </c>
      <c r="C18" s="14" t="s">
        <v>21</v>
      </c>
      <c r="D18" s="15" t="s">
        <v>22</v>
      </c>
      <c r="E18" s="16">
        <v>3.9990000000000001</v>
      </c>
      <c r="F18" s="17">
        <v>525010.96</v>
      </c>
      <c r="G18" s="18">
        <f t="shared" si="0"/>
        <v>2099519</v>
      </c>
    </row>
    <row r="19" spans="1:7" ht="41.25" customHeight="1" x14ac:dyDescent="0.25">
      <c r="A19" s="12">
        <v>4</v>
      </c>
      <c r="B19" s="13" t="s">
        <v>23</v>
      </c>
      <c r="C19" s="14" t="s">
        <v>24</v>
      </c>
      <c r="D19" s="15" t="s">
        <v>22</v>
      </c>
      <c r="E19" s="16">
        <v>3.9990000000000001</v>
      </c>
      <c r="F19" s="19">
        <v>108495.24</v>
      </c>
      <c r="G19" s="18">
        <f t="shared" si="0"/>
        <v>433872</v>
      </c>
    </row>
    <row r="20" spans="1:7" ht="27" customHeight="1" x14ac:dyDescent="0.25">
      <c r="A20" s="1"/>
      <c r="B20" s="1"/>
      <c r="C20" s="20" t="s">
        <v>25</v>
      </c>
      <c r="D20" s="1"/>
      <c r="E20" s="1"/>
      <c r="F20" s="1"/>
      <c r="G20" s="21">
        <f>G16+G17+G18+G19</f>
        <v>2720569</v>
      </c>
    </row>
    <row r="21" spans="1:7" ht="24" customHeight="1" x14ac:dyDescent="0.25">
      <c r="A21" s="1"/>
      <c r="B21" s="1"/>
      <c r="C21" s="20" t="s">
        <v>26</v>
      </c>
      <c r="D21" s="1"/>
      <c r="E21" s="1"/>
      <c r="F21" s="1"/>
      <c r="G21" s="22">
        <f>ROUND(G20/1000,3)</f>
        <v>2720.569</v>
      </c>
    </row>
    <row r="22" spans="1:7" ht="30.75" customHeight="1" x14ac:dyDescent="0.25">
      <c r="A22" s="1"/>
      <c r="B22" s="1"/>
      <c r="C22" s="1" t="s">
        <v>27</v>
      </c>
      <c r="D22" s="1"/>
      <c r="E22" s="1"/>
      <c r="F22" s="1"/>
      <c r="G22" s="23">
        <f>ROUND(G21*20/120,3)</f>
        <v>453.428</v>
      </c>
    </row>
    <row r="23" spans="1:7" x14ac:dyDescent="0.25">
      <c r="A23" s="1"/>
      <c r="B23" s="1"/>
      <c r="C23" s="1"/>
      <c r="D23" s="1"/>
      <c r="E23" s="1"/>
      <c r="F23" s="1"/>
      <c r="G23" s="1"/>
    </row>
    <row r="24" spans="1:7" x14ac:dyDescent="0.25">
      <c r="A24" s="1"/>
      <c r="B24" s="1"/>
      <c r="C24" s="1"/>
      <c r="D24" s="1"/>
      <c r="E24" s="1"/>
      <c r="F24" s="1"/>
      <c r="G24" s="1"/>
    </row>
    <row r="25" spans="1:7" x14ac:dyDescent="0.25">
      <c r="A25" s="1"/>
      <c r="B25" s="1"/>
      <c r="C25" s="1"/>
      <c r="D25" s="1"/>
      <c r="E25" s="1"/>
      <c r="F25" s="1"/>
      <c r="G25" s="1"/>
    </row>
    <row r="26" spans="1:7" x14ac:dyDescent="0.25">
      <c r="A26" s="1"/>
      <c r="B26" s="1"/>
      <c r="C26" s="1"/>
      <c r="D26" s="1"/>
      <c r="E26" s="1"/>
      <c r="F26" s="1"/>
      <c r="G26" s="1"/>
    </row>
    <row r="27" spans="1:7" ht="15.75" x14ac:dyDescent="0.25">
      <c r="A27" s="1"/>
      <c r="B27" s="110" t="s">
        <v>28</v>
      </c>
      <c r="C27" s="110"/>
      <c r="D27" s="110"/>
      <c r="E27" s="110"/>
      <c r="F27" s="24"/>
      <c r="G27" s="24"/>
    </row>
    <row r="28" spans="1:7" ht="33.75" customHeight="1" x14ac:dyDescent="0.25">
      <c r="A28" s="1"/>
      <c r="B28" s="111" t="s">
        <v>29</v>
      </c>
      <c r="C28" s="111"/>
      <c r="D28" s="111"/>
      <c r="E28" s="111"/>
      <c r="F28" s="111"/>
      <c r="G28" s="111"/>
    </row>
    <row r="29" spans="1:7" x14ac:dyDescent="0.25">
      <c r="A29" s="1"/>
      <c r="B29" s="25"/>
      <c r="C29" s="25"/>
      <c r="D29" s="25"/>
      <c r="E29" s="25"/>
      <c r="F29" s="25"/>
      <c r="G29" s="25"/>
    </row>
    <row r="30" spans="1:7" ht="15.75" x14ac:dyDescent="0.25">
      <c r="A30" s="1"/>
      <c r="B30" s="24" t="s">
        <v>58</v>
      </c>
      <c r="C30" s="25"/>
      <c r="D30" s="25"/>
      <c r="E30" s="25"/>
      <c r="F30" s="25"/>
      <c r="G30" s="25"/>
    </row>
    <row r="31" spans="1:7" ht="15.75" x14ac:dyDescent="0.25">
      <c r="A31" s="1"/>
      <c r="B31" s="26"/>
      <c r="C31" s="26"/>
      <c r="D31" s="26"/>
      <c r="E31" s="26"/>
      <c r="F31" s="26"/>
      <c r="G31" s="26"/>
    </row>
  </sheetData>
  <mergeCells count="14">
    <mergeCell ref="B27:E27"/>
    <mergeCell ref="B28:G28"/>
    <mergeCell ref="A9:G9"/>
    <mergeCell ref="A10:G10"/>
    <mergeCell ref="A11:B11"/>
    <mergeCell ref="A12:B12"/>
    <mergeCell ref="C12:G12"/>
    <mergeCell ref="C13:G13"/>
    <mergeCell ref="A8:G8"/>
    <mergeCell ref="A2:G2"/>
    <mergeCell ref="A3:C3"/>
    <mergeCell ref="A4:C4"/>
    <mergeCell ref="A5:G5"/>
    <mergeCell ref="A6:G6"/>
  </mergeCells>
  <pageMargins left="0.7" right="0.7" top="0.75" bottom="0.75" header="0.5" footer="0.5"/>
  <pageSetup paperSize="9" scale="75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1"/>
  <sheetViews>
    <sheetView topLeftCell="A13" workbookViewId="0">
      <selection activeCell="G16" sqref="G16"/>
    </sheetView>
  </sheetViews>
  <sheetFormatPr defaultRowHeight="15" x14ac:dyDescent="0.25"/>
  <cols>
    <col min="1" max="1" width="5.42578125" customWidth="1"/>
    <col min="2" max="2" width="14.140625" customWidth="1"/>
    <col min="3" max="3" width="48.85546875" customWidth="1"/>
    <col min="4" max="4" width="10.85546875" customWidth="1"/>
    <col min="5" max="5" width="11" customWidth="1"/>
    <col min="6" max="6" width="13" customWidth="1"/>
    <col min="7" max="7" width="12" customWidth="1"/>
  </cols>
  <sheetData>
    <row r="1" spans="1:7" x14ac:dyDescent="0.25">
      <c r="A1" s="1"/>
      <c r="B1" s="1"/>
      <c r="C1" s="1"/>
      <c r="D1" s="1"/>
      <c r="E1" s="1"/>
      <c r="F1" s="1"/>
      <c r="G1" s="1"/>
    </row>
    <row r="2" spans="1:7" x14ac:dyDescent="0.25">
      <c r="A2" s="115"/>
      <c r="B2" s="115"/>
      <c r="C2" s="115"/>
      <c r="D2" s="115"/>
      <c r="E2" s="115"/>
      <c r="F2" s="115"/>
      <c r="G2" s="115"/>
    </row>
    <row r="3" spans="1:7" ht="24.75" customHeight="1" x14ac:dyDescent="0.25">
      <c r="A3" s="116" t="s">
        <v>0</v>
      </c>
      <c r="B3" s="116"/>
      <c r="C3" s="116"/>
      <c r="D3" s="3"/>
      <c r="E3" s="3"/>
      <c r="F3" s="3"/>
      <c r="G3" s="3"/>
    </row>
    <row r="4" spans="1:7" ht="23.25" customHeight="1" x14ac:dyDescent="0.25">
      <c r="A4" s="117" t="s">
        <v>1</v>
      </c>
      <c r="B4" s="117"/>
      <c r="C4" s="117"/>
      <c r="D4" s="4">
        <f>G21</f>
        <v>3877.77</v>
      </c>
      <c r="E4" s="57" t="s">
        <v>2</v>
      </c>
      <c r="F4" s="3"/>
      <c r="G4" s="3"/>
    </row>
    <row r="5" spans="1:7" ht="29.25" customHeight="1" x14ac:dyDescent="0.25">
      <c r="A5" s="118" t="s">
        <v>78</v>
      </c>
      <c r="B5" s="118"/>
      <c r="C5" s="118"/>
      <c r="D5" s="118"/>
      <c r="E5" s="118"/>
      <c r="F5" s="118"/>
      <c r="G5" s="118"/>
    </row>
    <row r="6" spans="1:7" x14ac:dyDescent="0.25">
      <c r="A6" s="119" t="s">
        <v>3</v>
      </c>
      <c r="B6" s="119"/>
      <c r="C6" s="119"/>
      <c r="D6" s="119"/>
      <c r="E6" s="119"/>
      <c r="F6" s="119"/>
      <c r="G6" s="119"/>
    </row>
    <row r="7" spans="1:7" x14ac:dyDescent="0.25">
      <c r="A7" s="1"/>
      <c r="B7" s="1"/>
      <c r="C7" s="1"/>
      <c r="D7" s="1"/>
      <c r="E7" s="1"/>
      <c r="F7" s="1"/>
      <c r="G7" s="1"/>
    </row>
    <row r="8" spans="1:7" ht="15.75" x14ac:dyDescent="0.25">
      <c r="A8" s="112" t="s">
        <v>4</v>
      </c>
      <c r="B8" s="112"/>
      <c r="C8" s="112"/>
      <c r="D8" s="112"/>
      <c r="E8" s="112"/>
      <c r="F8" s="112"/>
      <c r="G8" s="112"/>
    </row>
    <row r="9" spans="1:7" ht="15.75" x14ac:dyDescent="0.25">
      <c r="A9" s="112" t="s">
        <v>5</v>
      </c>
      <c r="B9" s="112"/>
      <c r="C9" s="112"/>
      <c r="D9" s="112"/>
      <c r="E9" s="112"/>
      <c r="F9" s="112"/>
      <c r="G9" s="112"/>
    </row>
    <row r="10" spans="1:7" ht="15.75" x14ac:dyDescent="0.25">
      <c r="A10" s="112" t="s">
        <v>6</v>
      </c>
      <c r="B10" s="112"/>
      <c r="C10" s="112"/>
      <c r="D10" s="112"/>
      <c r="E10" s="112"/>
      <c r="F10" s="112"/>
      <c r="G10" s="112"/>
    </row>
    <row r="11" spans="1:7" x14ac:dyDescent="0.25">
      <c r="A11" s="113" t="s">
        <v>7</v>
      </c>
      <c r="B11" s="113"/>
      <c r="C11" s="56" t="s">
        <v>57</v>
      </c>
      <c r="D11" s="56"/>
      <c r="E11" s="56"/>
      <c r="F11" s="56"/>
      <c r="G11" s="56"/>
    </row>
    <row r="12" spans="1:7" x14ac:dyDescent="0.25">
      <c r="A12" s="113" t="s">
        <v>8</v>
      </c>
      <c r="B12" s="113"/>
      <c r="C12" s="113" t="s">
        <v>9</v>
      </c>
      <c r="D12" s="113"/>
      <c r="E12" s="113"/>
      <c r="F12" s="113"/>
      <c r="G12" s="113"/>
    </row>
    <row r="13" spans="1:7" ht="28.15" customHeight="1" x14ac:dyDescent="0.25">
      <c r="A13" s="56"/>
      <c r="B13" s="56"/>
      <c r="C13" s="114" t="s">
        <v>110</v>
      </c>
      <c r="D13" s="113"/>
      <c r="E13" s="113"/>
      <c r="F13" s="113"/>
      <c r="G13" s="113"/>
    </row>
    <row r="14" spans="1:7" ht="51" x14ac:dyDescent="0.25">
      <c r="A14" s="6" t="s">
        <v>10</v>
      </c>
      <c r="B14" s="7" t="s">
        <v>11</v>
      </c>
      <c r="C14" s="6" t="s">
        <v>12</v>
      </c>
      <c r="D14" s="6" t="s">
        <v>13</v>
      </c>
      <c r="E14" s="6" t="s">
        <v>14</v>
      </c>
      <c r="F14" s="6" t="s">
        <v>15</v>
      </c>
      <c r="G14" s="6" t="s">
        <v>16</v>
      </c>
    </row>
    <row r="15" spans="1:7" x14ac:dyDescent="0.25">
      <c r="A15" s="8">
        <v>1</v>
      </c>
      <c r="B15" s="8">
        <v>2</v>
      </c>
      <c r="C15" s="8">
        <v>3</v>
      </c>
      <c r="D15" s="8">
        <v>4</v>
      </c>
      <c r="E15" s="8">
        <v>5</v>
      </c>
      <c r="F15" s="8">
        <v>6</v>
      </c>
      <c r="G15" s="8">
        <v>7</v>
      </c>
    </row>
    <row r="16" spans="1:7" ht="38.25" x14ac:dyDescent="0.25">
      <c r="A16" s="8">
        <v>1</v>
      </c>
      <c r="B16" s="13" t="s">
        <v>37</v>
      </c>
      <c r="C16" s="28" t="s">
        <v>38</v>
      </c>
      <c r="D16" s="29" t="s">
        <v>39</v>
      </c>
      <c r="E16" s="16">
        <v>57</v>
      </c>
      <c r="F16" s="30">
        <v>3896.71</v>
      </c>
      <c r="G16" s="18">
        <f t="shared" ref="G16:G19" si="0">ROUND(E16*F16,0)</f>
        <v>222112</v>
      </c>
    </row>
    <row r="17" spans="1:7" ht="41.25" customHeight="1" x14ac:dyDescent="0.25">
      <c r="A17" s="12">
        <v>2</v>
      </c>
      <c r="B17" s="13" t="s">
        <v>17</v>
      </c>
      <c r="C17" s="14" t="s">
        <v>18</v>
      </c>
      <c r="D17" s="15" t="s">
        <v>19</v>
      </c>
      <c r="E17" s="16">
        <f>ROUND(E18*1000*0.3/1000,3)</f>
        <v>1.71</v>
      </c>
      <c r="F17" s="17">
        <v>26124.55</v>
      </c>
      <c r="G17" s="18">
        <f t="shared" si="0"/>
        <v>44673</v>
      </c>
    </row>
    <row r="18" spans="1:7" ht="41.25" customHeight="1" x14ac:dyDescent="0.25">
      <c r="A18" s="12">
        <v>3</v>
      </c>
      <c r="B18" s="13" t="s">
        <v>20</v>
      </c>
      <c r="C18" s="14" t="s">
        <v>21</v>
      </c>
      <c r="D18" s="15" t="s">
        <v>22</v>
      </c>
      <c r="E18" s="16">
        <v>5.7</v>
      </c>
      <c r="F18" s="17">
        <v>525010.96</v>
      </c>
      <c r="G18" s="18">
        <f t="shared" si="0"/>
        <v>2992562</v>
      </c>
    </row>
    <row r="19" spans="1:7" ht="41.25" customHeight="1" x14ac:dyDescent="0.25">
      <c r="A19" s="12">
        <v>4</v>
      </c>
      <c r="B19" s="13" t="s">
        <v>23</v>
      </c>
      <c r="C19" s="14" t="s">
        <v>24</v>
      </c>
      <c r="D19" s="15" t="s">
        <v>22</v>
      </c>
      <c r="E19" s="16">
        <v>5.7</v>
      </c>
      <c r="F19" s="19">
        <v>108495.24</v>
      </c>
      <c r="G19" s="18">
        <f t="shared" si="0"/>
        <v>618423</v>
      </c>
    </row>
    <row r="20" spans="1:7" ht="27" customHeight="1" x14ac:dyDescent="0.25">
      <c r="A20" s="1"/>
      <c r="B20" s="1"/>
      <c r="C20" s="20" t="s">
        <v>25</v>
      </c>
      <c r="D20" s="1"/>
      <c r="E20" s="1"/>
      <c r="F20" s="1"/>
      <c r="G20" s="21">
        <f>G16+G17+G18+G19</f>
        <v>3877770</v>
      </c>
    </row>
    <row r="21" spans="1:7" ht="24" customHeight="1" x14ac:dyDescent="0.25">
      <c r="A21" s="1"/>
      <c r="B21" s="1"/>
      <c r="C21" s="20" t="s">
        <v>26</v>
      </c>
      <c r="D21" s="1"/>
      <c r="E21" s="1"/>
      <c r="F21" s="1"/>
      <c r="G21" s="22">
        <f>ROUND(G20/1000,3)</f>
        <v>3877.77</v>
      </c>
    </row>
    <row r="22" spans="1:7" ht="30.75" customHeight="1" x14ac:dyDescent="0.25">
      <c r="A22" s="1"/>
      <c r="B22" s="1"/>
      <c r="C22" s="1" t="s">
        <v>27</v>
      </c>
      <c r="D22" s="1"/>
      <c r="E22" s="1"/>
      <c r="F22" s="1"/>
      <c r="G22" s="23">
        <f>ROUND(G21*20/120,3)</f>
        <v>646.29499999999996</v>
      </c>
    </row>
    <row r="23" spans="1:7" x14ac:dyDescent="0.25">
      <c r="A23" s="1"/>
      <c r="B23" s="1"/>
      <c r="C23" s="1"/>
      <c r="D23" s="1"/>
      <c r="E23" s="1"/>
      <c r="F23" s="1"/>
      <c r="G23" s="1"/>
    </row>
    <row r="24" spans="1:7" x14ac:dyDescent="0.25">
      <c r="A24" s="1"/>
      <c r="B24" s="1"/>
      <c r="C24" s="1"/>
      <c r="D24" s="1"/>
      <c r="E24" s="1"/>
      <c r="F24" s="1"/>
      <c r="G24" s="1"/>
    </row>
    <row r="25" spans="1:7" x14ac:dyDescent="0.25">
      <c r="A25" s="1"/>
      <c r="B25" s="1"/>
      <c r="C25" s="1"/>
      <c r="D25" s="1"/>
      <c r="E25" s="1"/>
      <c r="F25" s="1"/>
      <c r="G25" s="1"/>
    </row>
    <row r="26" spans="1:7" x14ac:dyDescent="0.25">
      <c r="A26" s="1"/>
      <c r="B26" s="1"/>
      <c r="C26" s="1"/>
      <c r="D26" s="1"/>
      <c r="E26" s="1"/>
      <c r="F26" s="1"/>
      <c r="G26" s="1"/>
    </row>
    <row r="27" spans="1:7" ht="15.75" x14ac:dyDescent="0.25">
      <c r="A27" s="1"/>
      <c r="B27" s="110" t="s">
        <v>28</v>
      </c>
      <c r="C27" s="110"/>
      <c r="D27" s="110"/>
      <c r="E27" s="110"/>
      <c r="F27" s="24"/>
      <c r="G27" s="24"/>
    </row>
    <row r="28" spans="1:7" ht="33.75" customHeight="1" x14ac:dyDescent="0.25">
      <c r="A28" s="1"/>
      <c r="B28" s="111" t="s">
        <v>29</v>
      </c>
      <c r="C28" s="111"/>
      <c r="D28" s="111"/>
      <c r="E28" s="111"/>
      <c r="F28" s="111"/>
      <c r="G28" s="111"/>
    </row>
    <row r="29" spans="1:7" x14ac:dyDescent="0.25">
      <c r="A29" s="1"/>
      <c r="B29" s="25"/>
      <c r="C29" s="25"/>
      <c r="D29" s="25"/>
      <c r="E29" s="25"/>
      <c r="F29" s="25"/>
      <c r="G29" s="25"/>
    </row>
    <row r="30" spans="1:7" ht="15.75" x14ac:dyDescent="0.25">
      <c r="A30" s="1"/>
      <c r="B30" s="24" t="s">
        <v>58</v>
      </c>
      <c r="C30" s="25"/>
      <c r="D30" s="25"/>
      <c r="E30" s="25"/>
      <c r="F30" s="25"/>
      <c r="G30" s="25"/>
    </row>
    <row r="31" spans="1:7" ht="15.75" x14ac:dyDescent="0.25">
      <c r="A31" s="1"/>
      <c r="B31" s="26"/>
      <c r="C31" s="26"/>
      <c r="D31" s="26"/>
      <c r="E31" s="26"/>
      <c r="F31" s="26"/>
      <c r="G31" s="26"/>
    </row>
  </sheetData>
  <mergeCells count="14">
    <mergeCell ref="B27:E27"/>
    <mergeCell ref="B28:G28"/>
    <mergeCell ref="A9:G9"/>
    <mergeCell ref="A10:G10"/>
    <mergeCell ref="A11:B11"/>
    <mergeCell ref="A12:B12"/>
    <mergeCell ref="C12:G12"/>
    <mergeCell ref="C13:G13"/>
    <mergeCell ref="A8:G8"/>
    <mergeCell ref="A2:G2"/>
    <mergeCell ref="A3:C3"/>
    <mergeCell ref="A4:C4"/>
    <mergeCell ref="A5:G5"/>
    <mergeCell ref="A6:G6"/>
  </mergeCells>
  <pageMargins left="0.7" right="0.7" top="0.75" bottom="0.75" header="0.5" footer="0.5"/>
  <pageSetup paperSize="9" scale="75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0"/>
  <sheetViews>
    <sheetView workbookViewId="0">
      <selection activeCell="E18" sqref="E18"/>
    </sheetView>
  </sheetViews>
  <sheetFormatPr defaultRowHeight="15" x14ac:dyDescent="0.25"/>
  <cols>
    <col min="1" max="1" width="5.42578125" customWidth="1"/>
    <col min="2" max="2" width="14.140625" customWidth="1"/>
    <col min="3" max="3" width="48.85546875" customWidth="1"/>
    <col min="4" max="4" width="10.85546875" customWidth="1"/>
    <col min="5" max="5" width="11" customWidth="1"/>
    <col min="6" max="6" width="13" customWidth="1"/>
    <col min="7" max="7" width="12" customWidth="1"/>
  </cols>
  <sheetData>
    <row r="1" spans="1:7" x14ac:dyDescent="0.25">
      <c r="A1" s="1"/>
      <c r="B1" s="1"/>
      <c r="C1" s="1"/>
      <c r="D1" s="1"/>
      <c r="E1" s="1"/>
      <c r="F1" s="1"/>
      <c r="G1" s="1"/>
    </row>
    <row r="2" spans="1:7" x14ac:dyDescent="0.25">
      <c r="A2" s="115"/>
      <c r="B2" s="115"/>
      <c r="C2" s="115"/>
      <c r="D2" s="115"/>
      <c r="E2" s="115"/>
      <c r="F2" s="115"/>
      <c r="G2" s="115"/>
    </row>
    <row r="3" spans="1:7" ht="24.75" customHeight="1" x14ac:dyDescent="0.25">
      <c r="A3" s="116" t="s">
        <v>0</v>
      </c>
      <c r="B3" s="116"/>
      <c r="C3" s="116"/>
      <c r="D3" s="3"/>
      <c r="E3" s="3"/>
      <c r="F3" s="3"/>
      <c r="G3" s="3"/>
    </row>
    <row r="4" spans="1:7" ht="23.25" customHeight="1" x14ac:dyDescent="0.25">
      <c r="A4" s="117" t="s">
        <v>1</v>
      </c>
      <c r="B4" s="117"/>
      <c r="C4" s="117"/>
      <c r="D4" s="4">
        <f>G20</f>
        <v>759.55700000000002</v>
      </c>
      <c r="E4" s="45" t="s">
        <v>2</v>
      </c>
      <c r="F4" s="3"/>
      <c r="G4" s="3"/>
    </row>
    <row r="5" spans="1:7" ht="29.25" customHeight="1" x14ac:dyDescent="0.25">
      <c r="A5" s="120" t="s">
        <v>79</v>
      </c>
      <c r="B5" s="118"/>
      <c r="C5" s="118"/>
      <c r="D5" s="118"/>
      <c r="E5" s="118"/>
      <c r="F5" s="118"/>
      <c r="G5" s="118"/>
    </row>
    <row r="6" spans="1:7" x14ac:dyDescent="0.25">
      <c r="A6" s="119" t="s">
        <v>3</v>
      </c>
      <c r="B6" s="119"/>
      <c r="C6" s="119"/>
      <c r="D6" s="119"/>
      <c r="E6" s="119"/>
      <c r="F6" s="119"/>
      <c r="G6" s="119"/>
    </row>
    <row r="7" spans="1:7" x14ac:dyDescent="0.25">
      <c r="A7" s="1"/>
      <c r="B7" s="1"/>
      <c r="C7" s="1"/>
      <c r="D7" s="1"/>
      <c r="E7" s="1"/>
      <c r="F7" s="1"/>
      <c r="G7" s="1"/>
    </row>
    <row r="8" spans="1:7" ht="15.75" x14ac:dyDescent="0.25">
      <c r="A8" s="112" t="s">
        <v>4</v>
      </c>
      <c r="B8" s="112"/>
      <c r="C8" s="112"/>
      <c r="D8" s="112"/>
      <c r="E8" s="112"/>
      <c r="F8" s="112"/>
      <c r="G8" s="112"/>
    </row>
    <row r="9" spans="1:7" ht="15.75" x14ac:dyDescent="0.25">
      <c r="A9" s="112" t="s">
        <v>5</v>
      </c>
      <c r="B9" s="112"/>
      <c r="C9" s="112"/>
      <c r="D9" s="112"/>
      <c r="E9" s="112"/>
      <c r="F9" s="112"/>
      <c r="G9" s="112"/>
    </row>
    <row r="10" spans="1:7" ht="15.75" x14ac:dyDescent="0.25">
      <c r="A10" s="112" t="s">
        <v>6</v>
      </c>
      <c r="B10" s="112"/>
      <c r="C10" s="112"/>
      <c r="D10" s="112"/>
      <c r="E10" s="112"/>
      <c r="F10" s="112"/>
      <c r="G10" s="112"/>
    </row>
    <row r="11" spans="1:7" x14ac:dyDescent="0.25">
      <c r="A11" s="113" t="s">
        <v>7</v>
      </c>
      <c r="B11" s="113"/>
      <c r="C11" s="48" t="s">
        <v>57</v>
      </c>
      <c r="D11" s="46"/>
      <c r="E11" s="46"/>
      <c r="F11" s="46"/>
      <c r="G11" s="46"/>
    </row>
    <row r="12" spans="1:7" x14ac:dyDescent="0.25">
      <c r="A12" s="113" t="s">
        <v>8</v>
      </c>
      <c r="B12" s="113"/>
      <c r="C12" s="113" t="s">
        <v>9</v>
      </c>
      <c r="D12" s="113"/>
      <c r="E12" s="113"/>
      <c r="F12" s="113"/>
      <c r="G12" s="113"/>
    </row>
    <row r="13" spans="1:7" ht="14.45" customHeight="1" x14ac:dyDescent="0.25">
      <c r="A13" s="46"/>
      <c r="B13" s="46"/>
      <c r="C13" s="114" t="s">
        <v>110</v>
      </c>
      <c r="D13" s="113"/>
      <c r="E13" s="113"/>
      <c r="F13" s="113"/>
      <c r="G13" s="113"/>
    </row>
    <row r="14" spans="1:7" ht="51" x14ac:dyDescent="0.25">
      <c r="A14" s="6" t="s">
        <v>10</v>
      </c>
      <c r="B14" s="7" t="s">
        <v>11</v>
      </c>
      <c r="C14" s="6" t="s">
        <v>12</v>
      </c>
      <c r="D14" s="6" t="s">
        <v>13</v>
      </c>
      <c r="E14" s="6" t="s">
        <v>14</v>
      </c>
      <c r="F14" s="6" t="s">
        <v>15</v>
      </c>
      <c r="G14" s="6" t="s">
        <v>16</v>
      </c>
    </row>
    <row r="15" spans="1:7" x14ac:dyDescent="0.25">
      <c r="A15" s="27">
        <v>1</v>
      </c>
      <c r="B15" s="9">
        <v>2</v>
      </c>
      <c r="C15" s="10">
        <v>3</v>
      </c>
      <c r="D15" s="10">
        <v>4</v>
      </c>
      <c r="E15" s="10">
        <v>5</v>
      </c>
      <c r="F15" s="27">
        <v>6</v>
      </c>
      <c r="G15" s="11">
        <v>7</v>
      </c>
    </row>
    <row r="16" spans="1:7" ht="33.6" customHeight="1" x14ac:dyDescent="0.25">
      <c r="A16" s="8">
        <v>1</v>
      </c>
      <c r="B16" s="13" t="s">
        <v>30</v>
      </c>
      <c r="C16" s="14" t="s">
        <v>31</v>
      </c>
      <c r="D16" s="15" t="s">
        <v>32</v>
      </c>
      <c r="E16" s="53">
        <f>ROUND(E18*1000*0.25/1000,3)</f>
        <v>0.315</v>
      </c>
      <c r="F16" s="17">
        <v>20079.22</v>
      </c>
      <c r="G16" s="18">
        <f t="shared" ref="G16:G18" si="0">ROUND(E16*F16,0)</f>
        <v>6325</v>
      </c>
    </row>
    <row r="17" spans="1:7" ht="39" customHeight="1" x14ac:dyDescent="0.25">
      <c r="A17" s="8">
        <v>2</v>
      </c>
      <c r="B17" s="13" t="s">
        <v>33</v>
      </c>
      <c r="C17" s="28" t="s">
        <v>34</v>
      </c>
      <c r="D17" s="29" t="s">
        <v>35</v>
      </c>
      <c r="E17" s="53">
        <f>ROUND(E18*1000*0.1/100,3)</f>
        <v>1.26</v>
      </c>
      <c r="F17" s="30">
        <v>134643.12</v>
      </c>
      <c r="G17" s="18">
        <f t="shared" si="0"/>
        <v>169650</v>
      </c>
    </row>
    <row r="18" spans="1:7" ht="93" customHeight="1" x14ac:dyDescent="0.25">
      <c r="A18" s="8">
        <v>3</v>
      </c>
      <c r="B18" s="80" t="s">
        <v>97</v>
      </c>
      <c r="C18" s="81" t="s">
        <v>98</v>
      </c>
      <c r="D18" s="15" t="s">
        <v>22</v>
      </c>
      <c r="E18" s="53">
        <v>1.26</v>
      </c>
      <c r="F18" s="17">
        <v>463160.44</v>
      </c>
      <c r="G18" s="18">
        <f t="shared" si="0"/>
        <v>583582</v>
      </c>
    </row>
    <row r="19" spans="1:7" ht="27" customHeight="1" x14ac:dyDescent="0.25">
      <c r="A19" s="1"/>
      <c r="B19" s="1"/>
      <c r="C19" s="20" t="s">
        <v>25</v>
      </c>
      <c r="D19" s="1"/>
      <c r="E19" s="1"/>
      <c r="F19" s="1"/>
      <c r="G19" s="21">
        <f>G18+G17+G16</f>
        <v>759557</v>
      </c>
    </row>
    <row r="20" spans="1:7" ht="24" customHeight="1" x14ac:dyDescent="0.25">
      <c r="A20" s="1"/>
      <c r="B20" s="1"/>
      <c r="C20" s="20" t="s">
        <v>26</v>
      </c>
      <c r="D20" s="1"/>
      <c r="E20" s="1"/>
      <c r="F20" s="1"/>
      <c r="G20" s="22">
        <f>ROUND(G19/1000,3)</f>
        <v>759.55700000000002</v>
      </c>
    </row>
    <row r="21" spans="1:7" ht="30.75" customHeight="1" x14ac:dyDescent="0.25">
      <c r="A21" s="1"/>
      <c r="B21" s="1"/>
      <c r="C21" s="1" t="s">
        <v>27</v>
      </c>
      <c r="D21" s="1"/>
      <c r="E21" s="1"/>
      <c r="F21" s="1"/>
      <c r="G21" s="23">
        <f>ROUND(G20*20/120,3)</f>
        <v>126.593</v>
      </c>
    </row>
    <row r="22" spans="1:7" x14ac:dyDescent="0.25">
      <c r="A22" s="1"/>
      <c r="B22" s="1"/>
      <c r="C22" s="1"/>
      <c r="D22" s="1"/>
      <c r="E22" s="1"/>
      <c r="F22" s="1"/>
      <c r="G22" s="1"/>
    </row>
    <row r="23" spans="1:7" x14ac:dyDescent="0.25">
      <c r="A23" s="1"/>
      <c r="B23" s="1"/>
      <c r="C23" s="1"/>
      <c r="D23" s="1"/>
      <c r="E23" s="1"/>
      <c r="F23" s="1"/>
      <c r="G23" s="1"/>
    </row>
    <row r="24" spans="1:7" x14ac:dyDescent="0.25">
      <c r="A24" s="1"/>
      <c r="B24" s="1"/>
      <c r="C24" s="1"/>
      <c r="D24" s="1"/>
      <c r="E24" s="1"/>
      <c r="F24" s="1"/>
      <c r="G24" s="1"/>
    </row>
    <row r="25" spans="1:7" x14ac:dyDescent="0.25">
      <c r="A25" s="1"/>
      <c r="B25" s="1"/>
      <c r="C25" s="1"/>
      <c r="D25" s="1"/>
      <c r="E25" s="1"/>
      <c r="F25" s="1"/>
      <c r="G25" s="1"/>
    </row>
    <row r="26" spans="1:7" ht="15.75" x14ac:dyDescent="0.25">
      <c r="A26" s="1"/>
      <c r="B26" s="110" t="s">
        <v>28</v>
      </c>
      <c r="C26" s="110"/>
      <c r="D26" s="110"/>
      <c r="E26" s="110"/>
      <c r="F26" s="24"/>
      <c r="G26" s="24"/>
    </row>
    <row r="27" spans="1:7" ht="35.450000000000003" customHeight="1" x14ac:dyDescent="0.25">
      <c r="A27" s="1"/>
      <c r="B27" s="111" t="s">
        <v>29</v>
      </c>
      <c r="C27" s="111"/>
      <c r="D27" s="111"/>
      <c r="E27" s="111"/>
      <c r="F27" s="111"/>
      <c r="G27" s="111"/>
    </row>
    <row r="28" spans="1:7" x14ac:dyDescent="0.25">
      <c r="A28" s="1"/>
      <c r="B28" s="25"/>
      <c r="C28" s="25"/>
      <c r="D28" s="25"/>
      <c r="E28" s="25"/>
      <c r="F28" s="25"/>
      <c r="G28" s="25"/>
    </row>
    <row r="29" spans="1:7" ht="15.75" x14ac:dyDescent="0.25">
      <c r="A29" s="1"/>
      <c r="B29" s="24" t="s">
        <v>58</v>
      </c>
      <c r="C29" s="25"/>
      <c r="D29" s="25"/>
      <c r="E29" s="25"/>
      <c r="F29" s="25"/>
      <c r="G29" s="25"/>
    </row>
    <row r="30" spans="1:7" ht="15.75" x14ac:dyDescent="0.25">
      <c r="A30" s="1"/>
      <c r="B30" s="26"/>
      <c r="C30" s="26"/>
      <c r="D30" s="26"/>
      <c r="E30" s="26"/>
      <c r="F30" s="26"/>
      <c r="G30" s="26"/>
    </row>
  </sheetData>
  <mergeCells count="14">
    <mergeCell ref="B26:E26"/>
    <mergeCell ref="B27:G27"/>
    <mergeCell ref="A9:G9"/>
    <mergeCell ref="A10:G10"/>
    <mergeCell ref="A11:B11"/>
    <mergeCell ref="A12:B12"/>
    <mergeCell ref="C12:G12"/>
    <mergeCell ref="C13:G13"/>
    <mergeCell ref="A8:G8"/>
    <mergeCell ref="A2:G2"/>
    <mergeCell ref="A3:C3"/>
    <mergeCell ref="A4:C4"/>
    <mergeCell ref="A5:G5"/>
    <mergeCell ref="A6:G6"/>
  </mergeCells>
  <pageMargins left="0.7" right="0.7" top="0.75" bottom="0.75" header="0.5" footer="0.5"/>
  <pageSetup paperSize="9" scale="75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0"/>
  <sheetViews>
    <sheetView workbookViewId="0">
      <selection activeCell="E18" sqref="E18"/>
    </sheetView>
  </sheetViews>
  <sheetFormatPr defaultRowHeight="15" x14ac:dyDescent="0.25"/>
  <cols>
    <col min="1" max="1" width="5.42578125" customWidth="1"/>
    <col min="2" max="2" width="14.140625" customWidth="1"/>
    <col min="3" max="3" width="48.85546875" customWidth="1"/>
    <col min="4" max="4" width="10.85546875" customWidth="1"/>
    <col min="5" max="5" width="11" customWidth="1"/>
    <col min="6" max="6" width="13" customWidth="1"/>
    <col min="7" max="7" width="12" customWidth="1"/>
  </cols>
  <sheetData>
    <row r="1" spans="1:7" x14ac:dyDescent="0.25">
      <c r="A1" s="1"/>
      <c r="B1" s="1"/>
      <c r="C1" s="1"/>
      <c r="D1" s="1"/>
      <c r="E1" s="1"/>
      <c r="F1" s="1"/>
      <c r="G1" s="1"/>
    </row>
    <row r="2" spans="1:7" x14ac:dyDescent="0.25">
      <c r="A2" s="115"/>
      <c r="B2" s="115"/>
      <c r="C2" s="115"/>
      <c r="D2" s="115"/>
      <c r="E2" s="115"/>
      <c r="F2" s="115"/>
      <c r="G2" s="115"/>
    </row>
    <row r="3" spans="1:7" ht="24.75" customHeight="1" x14ac:dyDescent="0.25">
      <c r="A3" s="116" t="s">
        <v>0</v>
      </c>
      <c r="B3" s="116"/>
      <c r="C3" s="116"/>
      <c r="D3" s="3"/>
      <c r="E3" s="3"/>
      <c r="F3" s="3"/>
      <c r="G3" s="3"/>
    </row>
    <row r="4" spans="1:7" ht="23.25" customHeight="1" x14ac:dyDescent="0.25">
      <c r="A4" s="117" t="s">
        <v>1</v>
      </c>
      <c r="B4" s="117"/>
      <c r="C4" s="117"/>
      <c r="D4" s="4">
        <f>G20</f>
        <v>430.18400000000003</v>
      </c>
      <c r="E4" s="57" t="s">
        <v>2</v>
      </c>
      <c r="F4" s="3"/>
      <c r="G4" s="3"/>
    </row>
    <row r="5" spans="1:7" ht="29.25" customHeight="1" x14ac:dyDescent="0.25">
      <c r="A5" s="118" t="s">
        <v>80</v>
      </c>
      <c r="B5" s="118"/>
      <c r="C5" s="118"/>
      <c r="D5" s="118"/>
      <c r="E5" s="118"/>
      <c r="F5" s="118"/>
      <c r="G5" s="118"/>
    </row>
    <row r="6" spans="1:7" x14ac:dyDescent="0.25">
      <c r="A6" s="119" t="s">
        <v>3</v>
      </c>
      <c r="B6" s="119"/>
      <c r="C6" s="119"/>
      <c r="D6" s="119"/>
      <c r="E6" s="119"/>
      <c r="F6" s="119"/>
      <c r="G6" s="119"/>
    </row>
    <row r="7" spans="1:7" x14ac:dyDescent="0.25">
      <c r="A7" s="1"/>
      <c r="B7" s="1"/>
      <c r="C7" s="1"/>
      <c r="D7" s="1"/>
      <c r="E7" s="1"/>
      <c r="F7" s="1"/>
      <c r="G7" s="1"/>
    </row>
    <row r="8" spans="1:7" ht="15.75" x14ac:dyDescent="0.25">
      <c r="A8" s="112" t="s">
        <v>4</v>
      </c>
      <c r="B8" s="112"/>
      <c r="C8" s="112"/>
      <c r="D8" s="112"/>
      <c r="E8" s="112"/>
      <c r="F8" s="112"/>
      <c r="G8" s="112"/>
    </row>
    <row r="9" spans="1:7" ht="15.75" x14ac:dyDescent="0.25">
      <c r="A9" s="112" t="s">
        <v>5</v>
      </c>
      <c r="B9" s="112"/>
      <c r="C9" s="112"/>
      <c r="D9" s="112"/>
      <c r="E9" s="112"/>
      <c r="F9" s="112"/>
      <c r="G9" s="112"/>
    </row>
    <row r="10" spans="1:7" ht="15.75" x14ac:dyDescent="0.25">
      <c r="A10" s="112" t="s">
        <v>6</v>
      </c>
      <c r="B10" s="112"/>
      <c r="C10" s="112"/>
      <c r="D10" s="112"/>
      <c r="E10" s="112"/>
      <c r="F10" s="112"/>
      <c r="G10" s="112"/>
    </row>
    <row r="11" spans="1:7" x14ac:dyDescent="0.25">
      <c r="A11" s="113" t="s">
        <v>7</v>
      </c>
      <c r="B11" s="113"/>
      <c r="C11" s="56" t="s">
        <v>57</v>
      </c>
      <c r="D11" s="56"/>
      <c r="E11" s="56"/>
      <c r="F11" s="56"/>
      <c r="G11" s="56"/>
    </row>
    <row r="12" spans="1:7" x14ac:dyDescent="0.25">
      <c r="A12" s="113" t="s">
        <v>8</v>
      </c>
      <c r="B12" s="113"/>
      <c r="C12" s="113" t="s">
        <v>9</v>
      </c>
      <c r="D12" s="113"/>
      <c r="E12" s="113"/>
      <c r="F12" s="113"/>
      <c r="G12" s="113"/>
    </row>
    <row r="13" spans="1:7" ht="15" customHeight="1" x14ac:dyDescent="0.25">
      <c r="A13" s="56"/>
      <c r="B13" s="56"/>
      <c r="C13" s="114" t="s">
        <v>110</v>
      </c>
      <c r="D13" s="113"/>
      <c r="E13" s="113"/>
      <c r="F13" s="113"/>
      <c r="G13" s="113"/>
    </row>
    <row r="14" spans="1:7" ht="51" x14ac:dyDescent="0.25">
      <c r="A14" s="6" t="s">
        <v>10</v>
      </c>
      <c r="B14" s="7" t="s">
        <v>11</v>
      </c>
      <c r="C14" s="6" t="s">
        <v>12</v>
      </c>
      <c r="D14" s="6" t="s">
        <v>13</v>
      </c>
      <c r="E14" s="6" t="s">
        <v>14</v>
      </c>
      <c r="F14" s="6" t="s">
        <v>15</v>
      </c>
      <c r="G14" s="6" t="s">
        <v>16</v>
      </c>
    </row>
    <row r="15" spans="1:7" x14ac:dyDescent="0.25">
      <c r="A15" s="8">
        <v>1</v>
      </c>
      <c r="B15" s="9">
        <v>2</v>
      </c>
      <c r="C15" s="10">
        <v>3</v>
      </c>
      <c r="D15" s="10">
        <v>4</v>
      </c>
      <c r="E15" s="10">
        <v>5</v>
      </c>
      <c r="F15" s="8">
        <v>6</v>
      </c>
      <c r="G15" s="11">
        <v>7</v>
      </c>
    </row>
    <row r="16" spans="1:7" ht="41.25" customHeight="1" x14ac:dyDescent="0.25">
      <c r="A16" s="12">
        <v>1</v>
      </c>
      <c r="B16" s="13" t="s">
        <v>17</v>
      </c>
      <c r="C16" s="14" t="s">
        <v>18</v>
      </c>
      <c r="D16" s="15" t="s">
        <v>19</v>
      </c>
      <c r="E16" s="16">
        <f>ROUND(E17*1000*0.7/1000,3)</f>
        <v>0.46200000000000002</v>
      </c>
      <c r="F16" s="17">
        <v>26124.55</v>
      </c>
      <c r="G16" s="18">
        <f t="shared" ref="G16:G18" si="0">ROUND(E16*F16,0)</f>
        <v>12070</v>
      </c>
    </row>
    <row r="17" spans="1:7" ht="43.5" customHeight="1" x14ac:dyDescent="0.25">
      <c r="A17" s="12">
        <v>2</v>
      </c>
      <c r="B17" s="13" t="s">
        <v>20</v>
      </c>
      <c r="C17" s="14" t="s">
        <v>21</v>
      </c>
      <c r="D17" s="15" t="s">
        <v>22</v>
      </c>
      <c r="E17" s="16">
        <v>0.66</v>
      </c>
      <c r="F17" s="17">
        <v>525010.96</v>
      </c>
      <c r="G17" s="18">
        <f t="shared" si="0"/>
        <v>346507</v>
      </c>
    </row>
    <row r="18" spans="1:7" ht="47.25" customHeight="1" x14ac:dyDescent="0.25">
      <c r="A18" s="12">
        <v>3</v>
      </c>
      <c r="B18" s="13" t="s">
        <v>23</v>
      </c>
      <c r="C18" s="14" t="s">
        <v>24</v>
      </c>
      <c r="D18" s="15" t="s">
        <v>22</v>
      </c>
      <c r="E18" s="16">
        <v>0.66</v>
      </c>
      <c r="F18" s="19">
        <v>108495.24</v>
      </c>
      <c r="G18" s="18">
        <f t="shared" si="0"/>
        <v>71607</v>
      </c>
    </row>
    <row r="19" spans="1:7" ht="27" customHeight="1" x14ac:dyDescent="0.25">
      <c r="A19" s="1"/>
      <c r="B19" s="1"/>
      <c r="C19" s="20" t="s">
        <v>25</v>
      </c>
      <c r="D19" s="1"/>
      <c r="E19" s="1"/>
      <c r="F19" s="1"/>
      <c r="G19" s="21">
        <f>G16+G17+G18</f>
        <v>430184</v>
      </c>
    </row>
    <row r="20" spans="1:7" ht="24" customHeight="1" x14ac:dyDescent="0.25">
      <c r="A20" s="1"/>
      <c r="B20" s="1"/>
      <c r="C20" s="20" t="s">
        <v>26</v>
      </c>
      <c r="D20" s="1"/>
      <c r="E20" s="1"/>
      <c r="F20" s="1"/>
      <c r="G20" s="22">
        <f>ROUND(G19/1000,3)</f>
        <v>430.18400000000003</v>
      </c>
    </row>
    <row r="21" spans="1:7" ht="30.75" customHeight="1" x14ac:dyDescent="0.25">
      <c r="A21" s="1"/>
      <c r="B21" s="1"/>
      <c r="C21" s="1" t="s">
        <v>27</v>
      </c>
      <c r="D21" s="1"/>
      <c r="E21" s="1"/>
      <c r="F21" s="1"/>
      <c r="G21" s="23">
        <f>ROUND(G20*20/120,3)</f>
        <v>71.697000000000003</v>
      </c>
    </row>
    <row r="22" spans="1:7" x14ac:dyDescent="0.25">
      <c r="A22" s="1"/>
      <c r="B22" s="1"/>
      <c r="C22" s="1"/>
      <c r="D22" s="1"/>
      <c r="E22" s="1"/>
      <c r="F22" s="1"/>
      <c r="G22" s="1"/>
    </row>
    <row r="23" spans="1:7" x14ac:dyDescent="0.25">
      <c r="A23" s="1"/>
      <c r="B23" s="1"/>
      <c r="C23" s="1"/>
      <c r="D23" s="1"/>
      <c r="E23" s="1"/>
      <c r="F23" s="1"/>
      <c r="G23" s="1"/>
    </row>
    <row r="24" spans="1:7" x14ac:dyDescent="0.25">
      <c r="A24" s="1"/>
      <c r="B24" s="1"/>
      <c r="C24" s="1"/>
      <c r="D24" s="1"/>
      <c r="E24" s="1"/>
      <c r="F24" s="1"/>
      <c r="G24" s="1"/>
    </row>
    <row r="25" spans="1:7" x14ac:dyDescent="0.25">
      <c r="A25" s="1"/>
      <c r="B25" s="1"/>
      <c r="C25" s="1"/>
      <c r="D25" s="1"/>
      <c r="E25" s="1"/>
      <c r="F25" s="1"/>
      <c r="G25" s="1"/>
    </row>
    <row r="26" spans="1:7" ht="15.75" x14ac:dyDescent="0.25">
      <c r="A26" s="1"/>
      <c r="B26" s="110" t="s">
        <v>28</v>
      </c>
      <c r="C26" s="110"/>
      <c r="D26" s="110"/>
      <c r="E26" s="110"/>
      <c r="F26" s="24"/>
      <c r="G26" s="24"/>
    </row>
    <row r="27" spans="1:7" ht="33.6" customHeight="1" x14ac:dyDescent="0.25">
      <c r="A27" s="1"/>
      <c r="B27" s="111" t="s">
        <v>29</v>
      </c>
      <c r="C27" s="111"/>
      <c r="D27" s="111"/>
      <c r="E27" s="111"/>
      <c r="F27" s="111"/>
      <c r="G27" s="111"/>
    </row>
    <row r="28" spans="1:7" x14ac:dyDescent="0.25">
      <c r="A28" s="1"/>
      <c r="B28" s="25"/>
      <c r="C28" s="25"/>
      <c r="D28" s="25"/>
      <c r="E28" s="25"/>
      <c r="F28" s="25"/>
      <c r="G28" s="25"/>
    </row>
    <row r="29" spans="1:7" ht="15.75" x14ac:dyDescent="0.25">
      <c r="A29" s="1"/>
      <c r="B29" s="24" t="s">
        <v>58</v>
      </c>
      <c r="C29" s="25"/>
      <c r="D29" s="25"/>
      <c r="E29" s="25"/>
      <c r="F29" s="25"/>
      <c r="G29" s="25"/>
    </row>
    <row r="30" spans="1:7" ht="15.75" x14ac:dyDescent="0.25">
      <c r="A30" s="1"/>
      <c r="B30" s="26"/>
      <c r="C30" s="26"/>
      <c r="D30" s="26"/>
      <c r="E30" s="26"/>
      <c r="F30" s="26"/>
      <c r="G30" s="26"/>
    </row>
  </sheetData>
  <mergeCells count="14">
    <mergeCell ref="B26:E26"/>
    <mergeCell ref="B27:G27"/>
    <mergeCell ref="A9:G9"/>
    <mergeCell ref="A10:G10"/>
    <mergeCell ref="A11:B11"/>
    <mergeCell ref="A12:B12"/>
    <mergeCell ref="C12:G12"/>
    <mergeCell ref="C13:G13"/>
    <mergeCell ref="A8:G8"/>
    <mergeCell ref="A2:G2"/>
    <mergeCell ref="A3:C3"/>
    <mergeCell ref="A4:C4"/>
    <mergeCell ref="A5:G5"/>
    <mergeCell ref="A6:G6"/>
  </mergeCells>
  <pageMargins left="0.7" right="0.7" top="0.75" bottom="0.75" header="0.5" footer="0.5"/>
  <pageSetup paperSize="9" scale="75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0"/>
  <sheetViews>
    <sheetView workbookViewId="0">
      <selection activeCell="E18" sqref="E18"/>
    </sheetView>
  </sheetViews>
  <sheetFormatPr defaultRowHeight="15" x14ac:dyDescent="0.25"/>
  <cols>
    <col min="1" max="1" width="5.42578125" customWidth="1"/>
    <col min="2" max="2" width="14.140625" customWidth="1"/>
    <col min="3" max="3" width="48.85546875" customWidth="1"/>
    <col min="4" max="4" width="10.85546875" customWidth="1"/>
    <col min="5" max="5" width="11" customWidth="1"/>
    <col min="6" max="6" width="13" customWidth="1"/>
    <col min="7" max="7" width="12" customWidth="1"/>
  </cols>
  <sheetData>
    <row r="1" spans="1:7" x14ac:dyDescent="0.25">
      <c r="A1" s="1"/>
      <c r="B1" s="1"/>
      <c r="C1" s="1"/>
      <c r="D1" s="1"/>
      <c r="E1" s="1"/>
      <c r="F1" s="1"/>
      <c r="G1" s="1"/>
    </row>
    <row r="2" spans="1:7" x14ac:dyDescent="0.25">
      <c r="A2" s="115"/>
      <c r="B2" s="115"/>
      <c r="C2" s="115"/>
      <c r="D2" s="115"/>
      <c r="E2" s="115"/>
      <c r="F2" s="115"/>
      <c r="G2" s="115"/>
    </row>
    <row r="3" spans="1:7" ht="24.75" customHeight="1" x14ac:dyDescent="0.25">
      <c r="A3" s="116" t="s">
        <v>0</v>
      </c>
      <c r="B3" s="116"/>
      <c r="C3" s="116"/>
      <c r="D3" s="3"/>
      <c r="E3" s="3"/>
      <c r="F3" s="3"/>
      <c r="G3" s="3"/>
    </row>
    <row r="4" spans="1:7" ht="23.25" customHeight="1" x14ac:dyDescent="0.25">
      <c r="A4" s="117" t="s">
        <v>1</v>
      </c>
      <c r="B4" s="117"/>
      <c r="C4" s="117"/>
      <c r="D4" s="4">
        <f>G20</f>
        <v>696.26599999999996</v>
      </c>
      <c r="E4" s="45" t="s">
        <v>2</v>
      </c>
      <c r="F4" s="3"/>
      <c r="G4" s="3"/>
    </row>
    <row r="5" spans="1:7" ht="29.25" customHeight="1" x14ac:dyDescent="0.25">
      <c r="A5" s="120" t="s">
        <v>90</v>
      </c>
      <c r="B5" s="118"/>
      <c r="C5" s="118"/>
      <c r="D5" s="118"/>
      <c r="E5" s="118"/>
      <c r="F5" s="118"/>
      <c r="G5" s="118"/>
    </row>
    <row r="6" spans="1:7" x14ac:dyDescent="0.25">
      <c r="A6" s="119" t="s">
        <v>3</v>
      </c>
      <c r="B6" s="119"/>
      <c r="C6" s="119"/>
      <c r="D6" s="119"/>
      <c r="E6" s="119"/>
      <c r="F6" s="119"/>
      <c r="G6" s="119"/>
    </row>
    <row r="7" spans="1:7" x14ac:dyDescent="0.25">
      <c r="A7" s="1"/>
      <c r="B7" s="1"/>
      <c r="C7" s="1"/>
      <c r="D7" s="1"/>
      <c r="E7" s="1"/>
      <c r="F7" s="1"/>
      <c r="G7" s="1"/>
    </row>
    <row r="8" spans="1:7" ht="15.75" x14ac:dyDescent="0.25">
      <c r="A8" s="112" t="s">
        <v>4</v>
      </c>
      <c r="B8" s="112"/>
      <c r="C8" s="112"/>
      <c r="D8" s="112"/>
      <c r="E8" s="112"/>
      <c r="F8" s="112"/>
      <c r="G8" s="112"/>
    </row>
    <row r="9" spans="1:7" ht="15.75" x14ac:dyDescent="0.25">
      <c r="A9" s="112" t="s">
        <v>5</v>
      </c>
      <c r="B9" s="112"/>
      <c r="C9" s="112"/>
      <c r="D9" s="112"/>
      <c r="E9" s="112"/>
      <c r="F9" s="112"/>
      <c r="G9" s="112"/>
    </row>
    <row r="10" spans="1:7" ht="15.75" x14ac:dyDescent="0.25">
      <c r="A10" s="112" t="s">
        <v>6</v>
      </c>
      <c r="B10" s="112"/>
      <c r="C10" s="112"/>
      <c r="D10" s="112"/>
      <c r="E10" s="112"/>
      <c r="F10" s="112"/>
      <c r="G10" s="112"/>
    </row>
    <row r="11" spans="1:7" x14ac:dyDescent="0.25">
      <c r="A11" s="113" t="s">
        <v>7</v>
      </c>
      <c r="B11" s="113"/>
      <c r="C11" s="48" t="s">
        <v>57</v>
      </c>
      <c r="D11" s="46"/>
      <c r="E11" s="46"/>
      <c r="F11" s="46"/>
      <c r="G11" s="46"/>
    </row>
    <row r="12" spans="1:7" x14ac:dyDescent="0.25">
      <c r="A12" s="113" t="s">
        <v>8</v>
      </c>
      <c r="B12" s="113"/>
      <c r="C12" s="113" t="s">
        <v>9</v>
      </c>
      <c r="D12" s="113"/>
      <c r="E12" s="113"/>
      <c r="F12" s="113"/>
      <c r="G12" s="113"/>
    </row>
    <row r="13" spans="1:7" ht="14.45" customHeight="1" x14ac:dyDescent="0.25">
      <c r="A13" s="46"/>
      <c r="B13" s="46"/>
      <c r="C13" s="114" t="s">
        <v>110</v>
      </c>
      <c r="D13" s="113"/>
      <c r="E13" s="113"/>
      <c r="F13" s="113"/>
      <c r="G13" s="113"/>
    </row>
    <row r="14" spans="1:7" ht="51" x14ac:dyDescent="0.25">
      <c r="A14" s="6" t="s">
        <v>10</v>
      </c>
      <c r="B14" s="7" t="s">
        <v>11</v>
      </c>
      <c r="C14" s="6" t="s">
        <v>12</v>
      </c>
      <c r="D14" s="6" t="s">
        <v>13</v>
      </c>
      <c r="E14" s="6" t="s">
        <v>14</v>
      </c>
      <c r="F14" s="6" t="s">
        <v>15</v>
      </c>
      <c r="G14" s="6" t="s">
        <v>16</v>
      </c>
    </row>
    <row r="15" spans="1:7" x14ac:dyDescent="0.25">
      <c r="A15" s="27">
        <v>1</v>
      </c>
      <c r="B15" s="9">
        <v>2</v>
      </c>
      <c r="C15" s="10">
        <v>3</v>
      </c>
      <c r="D15" s="10">
        <v>4</v>
      </c>
      <c r="E15" s="10">
        <v>5</v>
      </c>
      <c r="F15" s="27">
        <v>6</v>
      </c>
      <c r="G15" s="11">
        <v>7</v>
      </c>
    </row>
    <row r="16" spans="1:7" ht="33.6" customHeight="1" x14ac:dyDescent="0.25">
      <c r="A16" s="8">
        <v>1</v>
      </c>
      <c r="B16" s="13" t="s">
        <v>30</v>
      </c>
      <c r="C16" s="14" t="s">
        <v>31</v>
      </c>
      <c r="D16" s="15" t="s">
        <v>32</v>
      </c>
      <c r="E16" s="53">
        <f>ROUND(E18*1000*0.25/1000,3)</f>
        <v>0.28899999999999998</v>
      </c>
      <c r="F16" s="17">
        <v>20079.22</v>
      </c>
      <c r="G16" s="18">
        <f t="shared" ref="G16:G18" si="0">ROUND(E16*F16,0)</f>
        <v>5803</v>
      </c>
    </row>
    <row r="17" spans="1:7" ht="39" customHeight="1" x14ac:dyDescent="0.25">
      <c r="A17" s="8">
        <v>2</v>
      </c>
      <c r="B17" s="13" t="s">
        <v>33</v>
      </c>
      <c r="C17" s="28" t="s">
        <v>34</v>
      </c>
      <c r="D17" s="29" t="s">
        <v>35</v>
      </c>
      <c r="E17" s="53">
        <f>ROUND(E18*1000*0.1/100,3)</f>
        <v>1.155</v>
      </c>
      <c r="F17" s="30">
        <v>134643.12</v>
      </c>
      <c r="G17" s="18">
        <f t="shared" si="0"/>
        <v>155513</v>
      </c>
    </row>
    <row r="18" spans="1:7" ht="93" customHeight="1" x14ac:dyDescent="0.25">
      <c r="A18" s="8">
        <v>3</v>
      </c>
      <c r="B18" s="80" t="s">
        <v>97</v>
      </c>
      <c r="C18" s="81" t="s">
        <v>98</v>
      </c>
      <c r="D18" s="15" t="s">
        <v>22</v>
      </c>
      <c r="E18" s="53">
        <v>1.155</v>
      </c>
      <c r="F18" s="17">
        <v>463160.44</v>
      </c>
      <c r="G18" s="18">
        <f t="shared" si="0"/>
        <v>534950</v>
      </c>
    </row>
    <row r="19" spans="1:7" ht="27" customHeight="1" x14ac:dyDescent="0.25">
      <c r="A19" s="1"/>
      <c r="B19" s="1"/>
      <c r="C19" s="20" t="s">
        <v>25</v>
      </c>
      <c r="D19" s="1"/>
      <c r="E19" s="1"/>
      <c r="F19" s="1"/>
      <c r="G19" s="21">
        <f>G18+G17+G16</f>
        <v>696266</v>
      </c>
    </row>
    <row r="20" spans="1:7" ht="24" customHeight="1" x14ac:dyDescent="0.25">
      <c r="A20" s="1"/>
      <c r="B20" s="1"/>
      <c r="C20" s="20" t="s">
        <v>26</v>
      </c>
      <c r="D20" s="1"/>
      <c r="E20" s="1"/>
      <c r="F20" s="1"/>
      <c r="G20" s="22">
        <f>ROUND(G19/1000,3)</f>
        <v>696.26599999999996</v>
      </c>
    </row>
    <row r="21" spans="1:7" ht="30.75" customHeight="1" x14ac:dyDescent="0.25">
      <c r="A21" s="1"/>
      <c r="B21" s="1"/>
      <c r="C21" s="1" t="s">
        <v>27</v>
      </c>
      <c r="D21" s="1"/>
      <c r="E21" s="1"/>
      <c r="F21" s="1"/>
      <c r="G21" s="23">
        <f>ROUND(G20*20/120,3)</f>
        <v>116.044</v>
      </c>
    </row>
    <row r="22" spans="1:7" x14ac:dyDescent="0.25">
      <c r="A22" s="1"/>
      <c r="B22" s="1"/>
      <c r="C22" s="1"/>
      <c r="D22" s="1"/>
      <c r="E22" s="1"/>
      <c r="F22" s="1"/>
      <c r="G22" s="1"/>
    </row>
    <row r="23" spans="1:7" x14ac:dyDescent="0.25">
      <c r="A23" s="1"/>
      <c r="B23" s="1"/>
      <c r="C23" s="1"/>
      <c r="D23" s="1"/>
      <c r="E23" s="1"/>
      <c r="F23" s="1"/>
      <c r="G23" s="1"/>
    </row>
    <row r="24" spans="1:7" x14ac:dyDescent="0.25">
      <c r="A24" s="1"/>
      <c r="B24" s="1"/>
      <c r="C24" s="1"/>
      <c r="D24" s="1"/>
      <c r="E24" s="1"/>
      <c r="F24" s="1"/>
      <c r="G24" s="1"/>
    </row>
    <row r="25" spans="1:7" x14ac:dyDescent="0.25">
      <c r="A25" s="1"/>
      <c r="B25" s="1"/>
      <c r="C25" s="1"/>
      <c r="D25" s="1"/>
      <c r="E25" s="1"/>
      <c r="F25" s="1"/>
      <c r="G25" s="1"/>
    </row>
    <row r="26" spans="1:7" ht="15.75" x14ac:dyDescent="0.25">
      <c r="A26" s="1"/>
      <c r="B26" s="110" t="s">
        <v>28</v>
      </c>
      <c r="C26" s="110"/>
      <c r="D26" s="110"/>
      <c r="E26" s="110"/>
      <c r="F26" s="24"/>
      <c r="G26" s="24"/>
    </row>
    <row r="27" spans="1:7" ht="35.450000000000003" customHeight="1" x14ac:dyDescent="0.25">
      <c r="A27" s="1"/>
      <c r="B27" s="111" t="s">
        <v>29</v>
      </c>
      <c r="C27" s="111"/>
      <c r="D27" s="111"/>
      <c r="E27" s="111"/>
      <c r="F27" s="111"/>
      <c r="G27" s="111"/>
    </row>
    <row r="28" spans="1:7" x14ac:dyDescent="0.25">
      <c r="A28" s="1"/>
      <c r="B28" s="25"/>
      <c r="C28" s="25"/>
      <c r="D28" s="25"/>
      <c r="E28" s="25"/>
      <c r="F28" s="25"/>
      <c r="G28" s="25"/>
    </row>
    <row r="29" spans="1:7" ht="15.75" x14ac:dyDescent="0.25">
      <c r="A29" s="1"/>
      <c r="B29" s="24" t="s">
        <v>58</v>
      </c>
      <c r="C29" s="25"/>
      <c r="D29" s="25"/>
      <c r="E29" s="25"/>
      <c r="F29" s="25"/>
      <c r="G29" s="25"/>
    </row>
    <row r="30" spans="1:7" ht="15.75" x14ac:dyDescent="0.25">
      <c r="A30" s="1"/>
      <c r="B30" s="26"/>
      <c r="C30" s="26"/>
      <c r="D30" s="26"/>
      <c r="E30" s="26"/>
      <c r="F30" s="26"/>
      <c r="G30" s="26"/>
    </row>
  </sheetData>
  <mergeCells count="14">
    <mergeCell ref="B26:E26"/>
    <mergeCell ref="B27:G27"/>
    <mergeCell ref="A9:G9"/>
    <mergeCell ref="A10:G10"/>
    <mergeCell ref="A11:B11"/>
    <mergeCell ref="A12:B12"/>
    <mergeCell ref="C12:G12"/>
    <mergeCell ref="C13:G13"/>
    <mergeCell ref="A8:G8"/>
    <mergeCell ref="A2:G2"/>
    <mergeCell ref="A3:C3"/>
    <mergeCell ref="A4:C4"/>
    <mergeCell ref="A5:G5"/>
    <mergeCell ref="A6:G6"/>
  </mergeCells>
  <pageMargins left="0.7" right="0.7" top="0.75" bottom="0.75" header="0.5" footer="0.5"/>
  <pageSetup paperSize="9" scale="75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9:J68"/>
  <sheetViews>
    <sheetView tabSelected="1" workbookViewId="0">
      <selection activeCell="B10" sqref="B10"/>
    </sheetView>
  </sheetViews>
  <sheetFormatPr defaultRowHeight="15" x14ac:dyDescent="0.25"/>
  <cols>
    <col min="1" max="1" width="7.5703125" customWidth="1"/>
    <col min="2" max="2" width="39.85546875" customWidth="1"/>
    <col min="3" max="3" width="12.7109375" customWidth="1"/>
    <col min="4" max="4" width="19.7109375" customWidth="1"/>
    <col min="5" max="5" width="19.140625" customWidth="1"/>
    <col min="6" max="6" width="20.28515625" customWidth="1"/>
    <col min="7" max="7" width="25.7109375" customWidth="1"/>
    <col min="8" max="8" width="23.140625" customWidth="1"/>
    <col min="9" max="9" width="19.42578125" customWidth="1"/>
    <col min="10" max="10" width="17.85546875" customWidth="1"/>
  </cols>
  <sheetData>
    <row r="9" spans="1:10" ht="42" customHeight="1" x14ac:dyDescent="0.25">
      <c r="A9" s="31"/>
      <c r="B9" s="121" t="s">
        <v>113</v>
      </c>
      <c r="C9" s="121"/>
      <c r="D9" s="121"/>
      <c r="E9" s="121"/>
      <c r="F9" s="121"/>
      <c r="G9" s="121"/>
      <c r="H9" s="121"/>
    </row>
    <row r="11" spans="1:10" ht="33.6" customHeight="1" x14ac:dyDescent="0.25">
      <c r="A11" s="32" t="s">
        <v>41</v>
      </c>
      <c r="B11" s="32" t="s">
        <v>42</v>
      </c>
      <c r="C11" s="32" t="s">
        <v>43</v>
      </c>
      <c r="D11" s="32" t="s">
        <v>44</v>
      </c>
      <c r="E11" s="32" t="s">
        <v>45</v>
      </c>
      <c r="F11" s="33" t="s">
        <v>46</v>
      </c>
      <c r="G11" s="33" t="s">
        <v>47</v>
      </c>
      <c r="H11" s="33" t="s">
        <v>48</v>
      </c>
      <c r="I11" s="107" t="s">
        <v>111</v>
      </c>
      <c r="J11" s="108" t="s">
        <v>112</v>
      </c>
    </row>
    <row r="12" spans="1:10" ht="19.5" customHeight="1" x14ac:dyDescent="0.25">
      <c r="A12" s="50">
        <v>1</v>
      </c>
      <c r="B12" s="52" t="s">
        <v>82</v>
      </c>
      <c r="C12" s="50">
        <v>552</v>
      </c>
      <c r="D12" s="50">
        <v>5</v>
      </c>
      <c r="E12" s="36">
        <f>(C12*D12)+40</f>
        <v>2800</v>
      </c>
      <c r="F12" s="54">
        <f>'с. Березовка ул. Набережная'!G20</f>
        <v>1904871</v>
      </c>
      <c r="G12" s="54">
        <f>F12-H12</f>
        <v>1724398.7992847911</v>
      </c>
      <c r="H12" s="54">
        <f>F12*0.094742479</f>
        <v>180472.20071520901</v>
      </c>
      <c r="I12" s="104">
        <v>109108</v>
      </c>
      <c r="J12" s="105">
        <f>I12*0.85286982241</f>
        <v>93054.920583510277</v>
      </c>
    </row>
    <row r="13" spans="1:10" ht="19.5" customHeight="1" x14ac:dyDescent="0.25">
      <c r="A13" s="50">
        <v>2</v>
      </c>
      <c r="B13" s="52" t="s">
        <v>95</v>
      </c>
      <c r="C13" s="50">
        <v>340</v>
      </c>
      <c r="D13" s="50">
        <v>4</v>
      </c>
      <c r="E13" s="36">
        <f t="shared" ref="E13:E17" si="0">C13*D13</f>
        <v>1360</v>
      </c>
      <c r="F13" s="54">
        <f>'с. Березовка ул. Пролетарская'!G19</f>
        <v>872228</v>
      </c>
      <c r="G13" s="54">
        <f t="shared" ref="G13:G21" si="1">F13-H13</f>
        <v>789590.95702678803</v>
      </c>
      <c r="H13" s="54">
        <f t="shared" ref="H13:H21" si="2">F13*0.094742479</f>
        <v>82637.04297321201</v>
      </c>
      <c r="I13" s="105"/>
      <c r="J13" s="105"/>
    </row>
    <row r="14" spans="1:10" ht="19.5" customHeight="1" x14ac:dyDescent="0.25">
      <c r="A14" s="50">
        <v>3</v>
      </c>
      <c r="B14" s="52" t="s">
        <v>61</v>
      </c>
      <c r="C14" s="50">
        <v>300</v>
      </c>
      <c r="D14" s="50">
        <v>3</v>
      </c>
      <c r="E14" s="36">
        <f t="shared" si="0"/>
        <v>900</v>
      </c>
      <c r="F14" s="54">
        <f>'с. Елизаветовка ул. Луговая'!G19</f>
        <v>586614</v>
      </c>
      <c r="G14" s="54">
        <f t="shared" si="1"/>
        <v>531036.73542389402</v>
      </c>
      <c r="H14" s="54">
        <f t="shared" si="2"/>
        <v>55577.264576106005</v>
      </c>
      <c r="I14" s="105"/>
      <c r="J14" s="105"/>
    </row>
    <row r="15" spans="1:10" ht="19.5" customHeight="1" x14ac:dyDescent="0.25">
      <c r="A15" s="50">
        <v>4</v>
      </c>
      <c r="B15" s="52" t="s">
        <v>96</v>
      </c>
      <c r="C15" s="50">
        <v>633</v>
      </c>
      <c r="D15" s="50">
        <v>4</v>
      </c>
      <c r="E15" s="36">
        <f t="shared" si="0"/>
        <v>2532</v>
      </c>
      <c r="F15" s="54">
        <f>'с.Елизаветовка ул. Чапаева'!G20</f>
        <v>1722558</v>
      </c>
      <c r="G15" s="54">
        <f t="shared" si="1"/>
        <v>1559358.5848587179</v>
      </c>
      <c r="H15" s="54">
        <f t="shared" si="2"/>
        <v>163199.41514128202</v>
      </c>
      <c r="I15" s="105">
        <v>98665</v>
      </c>
      <c r="J15" s="105">
        <f t="shared" ref="J15:J52" si="3">I15*0.85286982241</f>
        <v>84148.401028082648</v>
      </c>
    </row>
    <row r="16" spans="1:10" x14ac:dyDescent="0.25">
      <c r="A16" s="34">
        <v>5</v>
      </c>
      <c r="B16" s="49" t="s">
        <v>56</v>
      </c>
      <c r="C16" s="34">
        <v>230</v>
      </c>
      <c r="D16" s="34">
        <v>4</v>
      </c>
      <c r="E16" s="36">
        <f t="shared" si="0"/>
        <v>920</v>
      </c>
      <c r="F16" s="55">
        <f>'с. Н.Бык ул. Шапошникова'!G19</f>
        <v>554598</v>
      </c>
      <c r="G16" s="54">
        <f t="shared" si="1"/>
        <v>502054.01063155802</v>
      </c>
      <c r="H16" s="54">
        <f t="shared" si="2"/>
        <v>52543.989368442002</v>
      </c>
      <c r="I16" s="105"/>
      <c r="J16" s="105"/>
    </row>
    <row r="17" spans="1:10" x14ac:dyDescent="0.25">
      <c r="A17" s="34">
        <v>6</v>
      </c>
      <c r="B17" s="49" t="s">
        <v>59</v>
      </c>
      <c r="C17" s="34">
        <v>230</v>
      </c>
      <c r="D17" s="34">
        <v>3</v>
      </c>
      <c r="E17" s="36">
        <f t="shared" si="0"/>
        <v>690</v>
      </c>
      <c r="F17" s="55">
        <f>'п. Высокое ул. Пролетарская'!G19</f>
        <v>449738</v>
      </c>
      <c r="G17" s="54">
        <f t="shared" si="1"/>
        <v>407128.70697949798</v>
      </c>
      <c r="H17" s="54">
        <f t="shared" si="2"/>
        <v>42609.293020502002</v>
      </c>
      <c r="I17" s="105"/>
      <c r="J17" s="105"/>
    </row>
    <row r="18" spans="1:10" x14ac:dyDescent="0.25">
      <c r="A18" s="34">
        <v>7</v>
      </c>
      <c r="B18" s="49" t="s">
        <v>60</v>
      </c>
      <c r="C18" s="34">
        <v>120</v>
      </c>
      <c r="D18" s="34">
        <v>3.5</v>
      </c>
      <c r="E18" s="36">
        <f t="shared" ref="E18:E21" si="4">C18*D18</f>
        <v>420</v>
      </c>
      <c r="F18" s="55">
        <f>'с. Мужичье ул. Космонавтов'!G19</f>
        <v>253185</v>
      </c>
      <c r="G18" s="54">
        <f t="shared" si="1"/>
        <v>229197.62545438501</v>
      </c>
      <c r="H18" s="54">
        <f t="shared" si="2"/>
        <v>23987.374545615003</v>
      </c>
      <c r="I18" s="105"/>
      <c r="J18" s="105"/>
    </row>
    <row r="19" spans="1:10" x14ac:dyDescent="0.25">
      <c r="A19" s="34">
        <v>8</v>
      </c>
      <c r="B19" s="49" t="s">
        <v>62</v>
      </c>
      <c r="C19" s="34">
        <v>166</v>
      </c>
      <c r="D19" s="34">
        <v>4.5</v>
      </c>
      <c r="E19" s="36">
        <f t="shared" si="4"/>
        <v>747</v>
      </c>
      <c r="F19" s="55">
        <f>'п. Мирный ул. Зеленая'!G19</f>
        <v>486892</v>
      </c>
      <c r="G19" s="54">
        <f t="shared" si="1"/>
        <v>440762.64491473197</v>
      </c>
      <c r="H19" s="54">
        <f t="shared" si="2"/>
        <v>46129.355085268005</v>
      </c>
      <c r="I19" s="105"/>
      <c r="J19" s="105"/>
    </row>
    <row r="20" spans="1:10" x14ac:dyDescent="0.25">
      <c r="A20" s="34">
        <v>9</v>
      </c>
      <c r="B20" s="49" t="s">
        <v>83</v>
      </c>
      <c r="C20" s="34">
        <v>150</v>
      </c>
      <c r="D20" s="34">
        <v>3</v>
      </c>
      <c r="E20" s="36">
        <f t="shared" si="4"/>
        <v>450</v>
      </c>
      <c r="F20" s="55">
        <f>'с. Верхний Бык ул. Калинина'!G19</f>
        <v>293307</v>
      </c>
      <c r="G20" s="54">
        <f t="shared" si="1"/>
        <v>265518.36771194701</v>
      </c>
      <c r="H20" s="54">
        <f t="shared" si="2"/>
        <v>27788.632288053002</v>
      </c>
      <c r="I20" s="105"/>
      <c r="J20" s="105"/>
    </row>
    <row r="21" spans="1:10" x14ac:dyDescent="0.25">
      <c r="A21" s="34">
        <v>10</v>
      </c>
      <c r="B21" s="49" t="s">
        <v>84</v>
      </c>
      <c r="C21" s="34">
        <v>120</v>
      </c>
      <c r="D21" s="34">
        <v>3</v>
      </c>
      <c r="E21" s="36">
        <f t="shared" si="4"/>
        <v>360</v>
      </c>
      <c r="F21" s="55">
        <f>'с. Верхний Бык ул. Кирова'!G19</f>
        <v>234645</v>
      </c>
      <c r="G21" s="54">
        <f t="shared" si="1"/>
        <v>212414.151015045</v>
      </c>
      <c r="H21" s="54">
        <f t="shared" si="2"/>
        <v>22230.848984955002</v>
      </c>
      <c r="I21" s="105"/>
      <c r="J21" s="105"/>
    </row>
    <row r="22" spans="1:10" x14ac:dyDescent="0.25">
      <c r="A22" s="34"/>
      <c r="B22" s="49"/>
      <c r="C22" s="34"/>
      <c r="D22" s="34"/>
      <c r="E22" s="36"/>
      <c r="F22" s="55"/>
      <c r="G22" s="98"/>
      <c r="H22" s="98"/>
      <c r="I22" s="105"/>
      <c r="J22" s="105"/>
    </row>
    <row r="23" spans="1:10" ht="15.75" x14ac:dyDescent="0.25">
      <c r="A23" s="37"/>
      <c r="B23" s="38" t="s">
        <v>49</v>
      </c>
      <c r="C23" s="62">
        <f t="shared" ref="C23:E23" si="5">SUM(C12:C22)</f>
        <v>2841</v>
      </c>
      <c r="D23" s="62"/>
      <c r="E23" s="62">
        <f t="shared" si="5"/>
        <v>11179</v>
      </c>
      <c r="F23" s="59">
        <f>SUM(F12:F22)</f>
        <v>7358636</v>
      </c>
      <c r="G23" s="59">
        <f>SUM(G12:G22)</f>
        <v>6661460.5833013561</v>
      </c>
      <c r="H23" s="59">
        <f>SUM(H12:H22)</f>
        <v>697175.41669864417</v>
      </c>
      <c r="I23" s="105"/>
      <c r="J23" s="105"/>
    </row>
    <row r="24" spans="1:10" x14ac:dyDescent="0.25">
      <c r="A24" s="34">
        <v>11</v>
      </c>
      <c r="B24" s="49" t="s">
        <v>63</v>
      </c>
      <c r="C24" s="34">
        <v>891</v>
      </c>
      <c r="D24" s="34">
        <v>5</v>
      </c>
      <c r="E24" s="36">
        <f>(C24*D24)+192</f>
        <v>4647</v>
      </c>
      <c r="F24" s="55">
        <f>'с. Воробьевка ул. Калинина'!G20</f>
        <v>3161401</v>
      </c>
      <c r="G24" s="98">
        <f>F24-H24</f>
        <v>2861882.0321469209</v>
      </c>
      <c r="H24" s="54">
        <f>F24*0.094742479</f>
        <v>299518.96785307903</v>
      </c>
      <c r="I24" s="105">
        <v>181080</v>
      </c>
      <c r="J24" s="105">
        <f t="shared" si="3"/>
        <v>154437.6674420028</v>
      </c>
    </row>
    <row r="25" spans="1:10" x14ac:dyDescent="0.25">
      <c r="A25" s="34">
        <v>12</v>
      </c>
      <c r="B25" s="52" t="s">
        <v>64</v>
      </c>
      <c r="C25" s="34">
        <v>283</v>
      </c>
      <c r="D25" s="41">
        <v>4</v>
      </c>
      <c r="E25" s="41">
        <f>(C25*D25)+40</f>
        <v>1172</v>
      </c>
      <c r="F25" s="55">
        <f>'с. Воробьевка пер. Калинина'!G20</f>
        <v>797334</v>
      </c>
      <c r="G25" s="98">
        <f t="shared" ref="G25:G35" si="6">F25-H25</f>
        <v>721792.60024901398</v>
      </c>
      <c r="H25" s="54">
        <f t="shared" ref="H25:H35" si="7">F25*0.094742479</f>
        <v>75541.399750986006</v>
      </c>
      <c r="I25" s="105">
        <v>45669</v>
      </c>
      <c r="J25" s="105">
        <f t="shared" si="3"/>
        <v>38949.711919642286</v>
      </c>
    </row>
    <row r="26" spans="1:10" ht="30" x14ac:dyDescent="0.25">
      <c r="A26" s="34">
        <v>13</v>
      </c>
      <c r="B26" s="52" t="s">
        <v>67</v>
      </c>
      <c r="C26" s="34">
        <v>918</v>
      </c>
      <c r="D26" s="41" t="s">
        <v>91</v>
      </c>
      <c r="E26" s="34">
        <v>4006</v>
      </c>
      <c r="F26" s="55">
        <f>'с. Воробьевка ул. Шевченко уч.1'!G20</f>
        <v>2725330</v>
      </c>
      <c r="G26" s="98">
        <f t="shared" si="6"/>
        <v>2467125.47970693</v>
      </c>
      <c r="H26" s="54">
        <f t="shared" si="7"/>
        <v>258204.52029307</v>
      </c>
      <c r="I26" s="105">
        <v>156102</v>
      </c>
      <c r="J26" s="105">
        <f t="shared" si="3"/>
        <v>133134.68501784583</v>
      </c>
    </row>
    <row r="27" spans="1:10" x14ac:dyDescent="0.25">
      <c r="A27" s="34">
        <v>14</v>
      </c>
      <c r="B27" s="52" t="s">
        <v>66</v>
      </c>
      <c r="C27" s="34">
        <v>142</v>
      </c>
      <c r="D27" s="34">
        <v>3</v>
      </c>
      <c r="E27" s="34">
        <f>(C27*D27)+20</f>
        <v>446</v>
      </c>
      <c r="F27" s="55">
        <f>'с. Воробьевка ул. Шевченко уч.2'!G19</f>
        <v>290695</v>
      </c>
      <c r="G27" s="98">
        <f t="shared" si="6"/>
        <v>263153.835067095</v>
      </c>
      <c r="H27" s="54">
        <f t="shared" si="7"/>
        <v>27541.164932905001</v>
      </c>
      <c r="I27" s="105"/>
      <c r="J27" s="105"/>
    </row>
    <row r="28" spans="1:10" x14ac:dyDescent="0.25">
      <c r="A28" s="34">
        <v>15</v>
      </c>
      <c r="B28" s="52" t="s">
        <v>65</v>
      </c>
      <c r="C28" s="34">
        <v>376</v>
      </c>
      <c r="D28" s="34">
        <v>3.5</v>
      </c>
      <c r="E28" s="34">
        <f>(C28*D28)+20</f>
        <v>1336</v>
      </c>
      <c r="F28" s="55">
        <f>'с. Воробьевка ул. Молодежная'!G20</f>
        <v>908901</v>
      </c>
      <c r="G28" s="98">
        <f t="shared" si="6"/>
        <v>822789.46609442099</v>
      </c>
      <c r="H28" s="54">
        <f t="shared" si="7"/>
        <v>86111.53390557901</v>
      </c>
      <c r="I28" s="105">
        <v>52060</v>
      </c>
      <c r="J28" s="105">
        <f t="shared" si="3"/>
        <v>44400.402954664598</v>
      </c>
    </row>
    <row r="29" spans="1:10" x14ac:dyDescent="0.25">
      <c r="A29" s="34">
        <v>16</v>
      </c>
      <c r="B29" s="52" t="s">
        <v>109</v>
      </c>
      <c r="C29" s="34">
        <v>702</v>
      </c>
      <c r="D29" s="34">
        <v>5</v>
      </c>
      <c r="E29" s="34">
        <f>(C29*D29)</f>
        <v>3510</v>
      </c>
      <c r="F29" s="55">
        <f>'с. Воробьевка ул. Ленина'!G20</f>
        <v>2387890</v>
      </c>
      <c r="G29" s="98">
        <f t="shared" si="6"/>
        <v>2161655.3818206899</v>
      </c>
      <c r="H29" s="54">
        <f t="shared" si="7"/>
        <v>226234.61817931</v>
      </c>
      <c r="I29" s="105">
        <v>136775</v>
      </c>
      <c r="J29" s="105">
        <f t="shared" si="3"/>
        <v>116651.26996012774</v>
      </c>
    </row>
    <row r="30" spans="1:10" x14ac:dyDescent="0.25">
      <c r="A30" s="34">
        <v>17</v>
      </c>
      <c r="B30" s="52" t="s">
        <v>106</v>
      </c>
      <c r="C30" s="34">
        <v>164</v>
      </c>
      <c r="D30" s="34">
        <v>3</v>
      </c>
      <c r="E30" s="34">
        <f>(C30*D30)</f>
        <v>492</v>
      </c>
      <c r="F30" s="55">
        <f>'с. Воробьевка ул. 40 лет Победы'!G20</f>
        <v>334723</v>
      </c>
      <c r="G30" s="98">
        <f t="shared" si="6"/>
        <v>303010.513201683</v>
      </c>
      <c r="H30" s="54">
        <f t="shared" si="7"/>
        <v>31712.486798317001</v>
      </c>
      <c r="I30" s="105">
        <v>19172</v>
      </c>
      <c r="J30" s="105">
        <f t="shared" si="3"/>
        <v>16351.22023524452</v>
      </c>
    </row>
    <row r="31" spans="1:10" ht="30" x14ac:dyDescent="0.25">
      <c r="A31" s="34">
        <v>18</v>
      </c>
      <c r="B31" s="52" t="s">
        <v>68</v>
      </c>
      <c r="C31" s="34">
        <v>513</v>
      </c>
      <c r="D31" s="41" t="s">
        <v>92</v>
      </c>
      <c r="E31" s="34">
        <v>2094</v>
      </c>
      <c r="F31" s="55">
        <f>'с. Воробьевка ул. Горького'!G20</f>
        <v>1424565</v>
      </c>
      <c r="G31" s="98">
        <f t="shared" si="6"/>
        <v>1289598.1804033651</v>
      </c>
      <c r="H31" s="54">
        <f t="shared" si="7"/>
        <v>134966.819596635</v>
      </c>
      <c r="I31" s="105">
        <v>81597</v>
      </c>
      <c r="J31" s="105">
        <f t="shared" si="3"/>
        <v>69591.618899188761</v>
      </c>
    </row>
    <row r="32" spans="1:10" x14ac:dyDescent="0.25">
      <c r="A32" s="34">
        <v>19</v>
      </c>
      <c r="B32" s="52" t="s">
        <v>93</v>
      </c>
      <c r="C32" s="34">
        <v>177</v>
      </c>
      <c r="D32" s="41">
        <v>4</v>
      </c>
      <c r="E32" s="34">
        <f>C32*D32</f>
        <v>708</v>
      </c>
      <c r="F32" s="55">
        <f>'с. Воробьевка ул. Кирова'!G19</f>
        <v>426799</v>
      </c>
      <c r="G32" s="98">
        <f t="shared" si="6"/>
        <v>386363.00470527902</v>
      </c>
      <c r="H32" s="54">
        <f t="shared" si="7"/>
        <v>40435.995294721004</v>
      </c>
      <c r="I32" s="105"/>
      <c r="J32" s="105"/>
    </row>
    <row r="33" spans="1:10" x14ac:dyDescent="0.25">
      <c r="A33" s="34">
        <v>20</v>
      </c>
      <c r="B33" s="52" t="s">
        <v>36</v>
      </c>
      <c r="C33" s="34">
        <v>158</v>
      </c>
      <c r="D33" s="34">
        <v>3.5</v>
      </c>
      <c r="E33" s="34">
        <f>C33*D33</f>
        <v>553</v>
      </c>
      <c r="F33" s="55">
        <f>'с. Воробьевка ул. 1 Мая'!G18</f>
        <v>257795</v>
      </c>
      <c r="G33" s="98">
        <f t="shared" si="6"/>
        <v>233370.86262619501</v>
      </c>
      <c r="H33" s="54">
        <f t="shared" si="7"/>
        <v>24424.137373805002</v>
      </c>
      <c r="I33" s="105"/>
      <c r="J33" s="105"/>
    </row>
    <row r="34" spans="1:10" x14ac:dyDescent="0.25">
      <c r="A34" s="34">
        <v>21</v>
      </c>
      <c r="B34" s="52" t="s">
        <v>69</v>
      </c>
      <c r="C34" s="34">
        <v>100</v>
      </c>
      <c r="D34" s="34">
        <v>3</v>
      </c>
      <c r="E34" s="34">
        <f>C34*D34</f>
        <v>300</v>
      </c>
      <c r="F34" s="55">
        <f>'с. Рудня ул. Октябрьская'!G19</f>
        <v>180847</v>
      </c>
      <c r="G34" s="98">
        <f t="shared" si="6"/>
        <v>163713.10690028701</v>
      </c>
      <c r="H34" s="54">
        <f t="shared" si="7"/>
        <v>17133.893099713001</v>
      </c>
      <c r="I34" s="105"/>
      <c r="J34" s="105"/>
    </row>
    <row r="35" spans="1:10" x14ac:dyDescent="0.25">
      <c r="A35" s="34">
        <v>22</v>
      </c>
      <c r="B35" s="52" t="s">
        <v>103</v>
      </c>
      <c r="C35" s="34">
        <v>318</v>
      </c>
      <c r="D35" s="34" t="s">
        <v>104</v>
      </c>
      <c r="E35" s="34">
        <f>(200*3.5)+(118*3)</f>
        <v>1054</v>
      </c>
      <c r="F35" s="55">
        <f>'с. Рудня ул. Ленина'!G19</f>
        <v>635386</v>
      </c>
      <c r="G35" s="98">
        <f t="shared" si="6"/>
        <v>575187.95523810596</v>
      </c>
      <c r="H35" s="54">
        <f t="shared" si="7"/>
        <v>60198.044761894002</v>
      </c>
      <c r="I35" s="105"/>
      <c r="J35" s="105"/>
    </row>
    <row r="36" spans="1:10" x14ac:dyDescent="0.25">
      <c r="A36" s="34"/>
      <c r="B36" s="52"/>
      <c r="C36" s="34"/>
      <c r="D36" s="34"/>
      <c r="E36" s="34"/>
      <c r="F36" s="55"/>
      <c r="G36" s="98"/>
      <c r="H36" s="98"/>
      <c r="I36" s="105"/>
      <c r="J36" s="105"/>
    </row>
    <row r="37" spans="1:10" ht="15.75" x14ac:dyDescent="0.25">
      <c r="A37" s="37"/>
      <c r="B37" s="38" t="s">
        <v>50</v>
      </c>
      <c r="C37" s="37">
        <f>SUM(C24:C36)</f>
        <v>4742</v>
      </c>
      <c r="D37" s="37"/>
      <c r="E37" s="39">
        <f>SUM(E24:E36)</f>
        <v>20318</v>
      </c>
      <c r="F37" s="59">
        <f>SUM(F24:F36)</f>
        <v>13531666</v>
      </c>
      <c r="G37" s="59">
        <f>SUM(G24:G36)</f>
        <v>12249642.418159986</v>
      </c>
      <c r="H37" s="59">
        <f>SUM(H24:H36)</f>
        <v>1282023.5818400141</v>
      </c>
      <c r="I37" s="105"/>
      <c r="J37" s="105"/>
    </row>
    <row r="38" spans="1:10" x14ac:dyDescent="0.25">
      <c r="A38" s="34">
        <v>23</v>
      </c>
      <c r="B38" s="52" t="s">
        <v>71</v>
      </c>
      <c r="C38" s="34">
        <v>152</v>
      </c>
      <c r="D38" s="41">
        <v>4</v>
      </c>
      <c r="E38" s="41">
        <f>C38*D38</f>
        <v>608</v>
      </c>
      <c r="F38" s="55">
        <f>'с. Ник-1 ул. Советская'!G19</f>
        <v>396301</v>
      </c>
      <c r="G38" s="98">
        <f t="shared" ref="G38:G55" si="8">F38-H38</f>
        <v>358754.46082982101</v>
      </c>
      <c r="H38" s="54">
        <f t="shared" ref="H38:H45" si="9">F38*0.094742479</f>
        <v>37546.539170178999</v>
      </c>
      <c r="I38" s="105"/>
      <c r="J38" s="105"/>
    </row>
    <row r="39" spans="1:10" ht="23.25" customHeight="1" x14ac:dyDescent="0.25">
      <c r="A39" s="34">
        <v>24</v>
      </c>
      <c r="B39" s="52" t="s">
        <v>72</v>
      </c>
      <c r="C39" s="34">
        <v>464</v>
      </c>
      <c r="D39" s="51" t="s">
        <v>85</v>
      </c>
      <c r="E39" s="51">
        <f>(260*3.5)+(204*3)</f>
        <v>1522</v>
      </c>
      <c r="F39" s="55">
        <f>'с. Ник-1 ул. Калинина'!G19</f>
        <v>793155</v>
      </c>
      <c r="G39" s="98">
        <f t="shared" si="8"/>
        <v>718009.52906875499</v>
      </c>
      <c r="H39" s="54">
        <f t="shared" si="9"/>
        <v>75145.470931245</v>
      </c>
      <c r="I39" s="105"/>
      <c r="J39" s="105"/>
    </row>
    <row r="40" spans="1:10" ht="23.25" customHeight="1" x14ac:dyDescent="0.25">
      <c r="A40" s="34">
        <v>25</v>
      </c>
      <c r="B40" s="82" t="s">
        <v>94</v>
      </c>
      <c r="C40" s="83">
        <v>396</v>
      </c>
      <c r="D40" s="84">
        <v>3.5</v>
      </c>
      <c r="E40" s="84">
        <f>C40*D40</f>
        <v>1386</v>
      </c>
      <c r="F40" s="85">
        <f>'с. Ник-1 ул. Энгельса'!G19</f>
        <v>835522</v>
      </c>
      <c r="G40" s="98">
        <f t="shared" si="8"/>
        <v>756362.57446096197</v>
      </c>
      <c r="H40" s="54">
        <f t="shared" si="9"/>
        <v>79159.425539037999</v>
      </c>
      <c r="I40" s="105"/>
      <c r="J40" s="105"/>
    </row>
    <row r="41" spans="1:10" x14ac:dyDescent="0.25">
      <c r="A41" s="34">
        <v>26</v>
      </c>
      <c r="B41" s="52" t="s">
        <v>73</v>
      </c>
      <c r="C41" s="34">
        <v>760</v>
      </c>
      <c r="D41" s="51" t="s">
        <v>86</v>
      </c>
      <c r="E41" s="51">
        <f>(300*4)+(460*3)</f>
        <v>2580</v>
      </c>
      <c r="F41" s="55">
        <f>'с. Ник-1 ул. К. Маркса'!G19</f>
        <v>1555284</v>
      </c>
      <c r="G41" s="98">
        <f t="shared" si="8"/>
        <v>1407932.538290964</v>
      </c>
      <c r="H41" s="54">
        <f t="shared" si="9"/>
        <v>147351.461709036</v>
      </c>
      <c r="I41" s="105"/>
      <c r="J41" s="105"/>
    </row>
    <row r="42" spans="1:10" ht="30" x14ac:dyDescent="0.25">
      <c r="A42" s="34">
        <v>27</v>
      </c>
      <c r="B42" s="52" t="s">
        <v>107</v>
      </c>
      <c r="C42" s="34">
        <v>438</v>
      </c>
      <c r="D42" s="51" t="s">
        <v>108</v>
      </c>
      <c r="E42" s="51">
        <f>(360*2.5)+(78*3.5)</f>
        <v>1173</v>
      </c>
      <c r="F42" s="55">
        <f>'с. Ник-1 ул. Садовая'!G19</f>
        <v>707106</v>
      </c>
      <c r="G42" s="98">
        <f t="shared" si="8"/>
        <v>640113.02464422595</v>
      </c>
      <c r="H42" s="54">
        <f t="shared" si="9"/>
        <v>66992.975355774004</v>
      </c>
      <c r="I42" s="105"/>
      <c r="J42" s="105"/>
    </row>
    <row r="43" spans="1:10" x14ac:dyDescent="0.25">
      <c r="A43" s="34">
        <v>28</v>
      </c>
      <c r="B43" s="52" t="s">
        <v>70</v>
      </c>
      <c r="C43" s="34">
        <v>336</v>
      </c>
      <c r="D43" s="41">
        <v>3</v>
      </c>
      <c r="E43" s="41">
        <f>C43*D43</f>
        <v>1008</v>
      </c>
      <c r="F43" s="55">
        <f>'с. Ник-2 ул. Гагарина'!G19</f>
        <v>657018</v>
      </c>
      <c r="G43" s="98">
        <f t="shared" si="8"/>
        <v>594770.48593237798</v>
      </c>
      <c r="H43" s="54">
        <f t="shared" si="9"/>
        <v>62247.514067622003</v>
      </c>
      <c r="I43" s="105"/>
      <c r="J43" s="105"/>
    </row>
    <row r="44" spans="1:10" x14ac:dyDescent="0.25">
      <c r="A44" s="34">
        <v>29</v>
      </c>
      <c r="B44" s="40" t="s">
        <v>40</v>
      </c>
      <c r="C44" s="34">
        <v>562</v>
      </c>
      <c r="D44" s="51" t="s">
        <v>87</v>
      </c>
      <c r="E44" s="51">
        <f>(350*3)+(212*3.5)</f>
        <v>1792</v>
      </c>
      <c r="F44" s="55">
        <f>'с. Краснополье ул. Озерная'!G19</f>
        <v>1168003</v>
      </c>
      <c r="G44" s="98">
        <f t="shared" si="8"/>
        <v>1057343.5003005629</v>
      </c>
      <c r="H44" s="54">
        <f t="shared" si="9"/>
        <v>110659.499699437</v>
      </c>
      <c r="I44" s="105"/>
      <c r="J44" s="105"/>
    </row>
    <row r="45" spans="1:10" ht="30" x14ac:dyDescent="0.25">
      <c r="A45" s="34">
        <v>30</v>
      </c>
      <c r="B45" s="49" t="s">
        <v>74</v>
      </c>
      <c r="C45" s="34">
        <v>579</v>
      </c>
      <c r="D45" s="50" t="s">
        <v>88</v>
      </c>
      <c r="E45" s="50">
        <f>(534*3.5)+(45*3)</f>
        <v>2004</v>
      </c>
      <c r="F45" s="55">
        <f>'с-з Краснопольский ул. Садовая'!G19</f>
        <v>1306199</v>
      </c>
      <c r="G45" s="98">
        <f t="shared" si="8"/>
        <v>1182446.468672679</v>
      </c>
      <c r="H45" s="54">
        <f t="shared" si="9"/>
        <v>123752.531327321</v>
      </c>
      <c r="I45" s="105"/>
      <c r="J45" s="105"/>
    </row>
    <row r="46" spans="1:10" x14ac:dyDescent="0.25">
      <c r="A46" s="34"/>
      <c r="B46" s="40"/>
      <c r="C46" s="34"/>
      <c r="D46" s="34"/>
      <c r="E46" s="36"/>
      <c r="F46" s="55"/>
      <c r="G46" s="98"/>
      <c r="H46" s="98"/>
      <c r="I46" s="105"/>
      <c r="J46" s="105"/>
    </row>
    <row r="47" spans="1:10" x14ac:dyDescent="0.25">
      <c r="A47" s="34"/>
      <c r="B47" s="40"/>
      <c r="C47" s="34"/>
      <c r="D47" s="34"/>
      <c r="E47" s="36"/>
      <c r="F47" s="55"/>
      <c r="G47" s="98"/>
      <c r="H47" s="98"/>
      <c r="I47" s="105"/>
      <c r="J47" s="105"/>
    </row>
    <row r="48" spans="1:10" ht="15.75" x14ac:dyDescent="0.25">
      <c r="A48" s="37"/>
      <c r="B48" s="38" t="s">
        <v>51</v>
      </c>
      <c r="C48" s="37">
        <f>SUM(C38:C47)</f>
        <v>3687</v>
      </c>
      <c r="D48" s="37"/>
      <c r="E48" s="39">
        <f>SUM(E38:E47)</f>
        <v>12073</v>
      </c>
      <c r="F48" s="59">
        <f>SUM(F38:F47)</f>
        <v>7418588</v>
      </c>
      <c r="G48" s="59">
        <f>SUM(G38:G47)</f>
        <v>6715732.5822003474</v>
      </c>
      <c r="H48" s="59">
        <f>SUM(H38:H47)</f>
        <v>702855.41779965197</v>
      </c>
      <c r="I48" s="105"/>
      <c r="J48" s="105"/>
    </row>
    <row r="49" spans="1:10" x14ac:dyDescent="0.25">
      <c r="A49" s="34">
        <v>31</v>
      </c>
      <c r="B49" s="52" t="s">
        <v>75</v>
      </c>
      <c r="C49" s="34">
        <v>130</v>
      </c>
      <c r="D49" s="34">
        <v>3.5</v>
      </c>
      <c r="E49" s="36">
        <f t="shared" ref="E49:E55" si="10">C49*D49</f>
        <v>455</v>
      </c>
      <c r="F49" s="55">
        <f>'с. Солонцы ул. Молодежная'!G19</f>
        <v>296579</v>
      </c>
      <c r="G49" s="98">
        <f t="shared" si="8"/>
        <v>268480.37032065901</v>
      </c>
      <c r="H49" s="54">
        <f t="shared" ref="H49:H55" si="11">F49*0.094742479</f>
        <v>28098.629679341</v>
      </c>
      <c r="I49" s="105"/>
      <c r="J49" s="105"/>
    </row>
    <row r="50" spans="1:10" ht="30" x14ac:dyDescent="0.25">
      <c r="A50" s="34">
        <v>32</v>
      </c>
      <c r="B50" s="49" t="s">
        <v>76</v>
      </c>
      <c r="C50" s="34">
        <v>504</v>
      </c>
      <c r="D50" s="34">
        <v>3.5</v>
      </c>
      <c r="E50" s="36">
        <f t="shared" si="10"/>
        <v>1764</v>
      </c>
      <c r="F50" s="55">
        <f>'с-з Воробьевский ул. Садовая'!G20</f>
        <v>1200063</v>
      </c>
      <c r="G50" s="98">
        <f t="shared" si="8"/>
        <v>1086366.0564238229</v>
      </c>
      <c r="H50" s="54">
        <f t="shared" si="11"/>
        <v>113696.943576177</v>
      </c>
      <c r="I50" s="105">
        <v>68738</v>
      </c>
      <c r="J50" s="105">
        <f t="shared" si="3"/>
        <v>58624.565852818581</v>
      </c>
    </row>
    <row r="51" spans="1:10" ht="30" x14ac:dyDescent="0.25">
      <c r="A51" s="34">
        <v>33</v>
      </c>
      <c r="B51" s="49" t="s">
        <v>77</v>
      </c>
      <c r="C51" s="34">
        <v>930</v>
      </c>
      <c r="D51" s="34">
        <v>4.3</v>
      </c>
      <c r="E51" s="36">
        <f t="shared" si="10"/>
        <v>3999</v>
      </c>
      <c r="F51" s="55">
        <f>'с-з Воробьевский ул. Коммунальн'!G20</f>
        <v>2720569</v>
      </c>
      <c r="G51" s="98">
        <f t="shared" si="8"/>
        <v>2462815.5486494489</v>
      </c>
      <c r="H51" s="54">
        <f t="shared" si="11"/>
        <v>257753.45135055101</v>
      </c>
      <c r="I51" s="105">
        <v>155829</v>
      </c>
      <c r="J51" s="105">
        <f t="shared" si="3"/>
        <v>132901.85155632789</v>
      </c>
    </row>
    <row r="52" spans="1:10" x14ac:dyDescent="0.25">
      <c r="A52" s="34">
        <v>34</v>
      </c>
      <c r="B52" s="49" t="s">
        <v>78</v>
      </c>
      <c r="C52" s="34">
        <v>950</v>
      </c>
      <c r="D52" s="34">
        <v>6</v>
      </c>
      <c r="E52" s="36">
        <f t="shared" si="10"/>
        <v>5700</v>
      </c>
      <c r="F52" s="55">
        <f>'с. Затон ул. Кирова'!G20</f>
        <v>3877770</v>
      </c>
      <c r="G52" s="98">
        <f t="shared" si="8"/>
        <v>3510380.4572081701</v>
      </c>
      <c r="H52" s="54">
        <f t="shared" si="11"/>
        <v>367389.54279183003</v>
      </c>
      <c r="I52" s="105">
        <v>222112</v>
      </c>
      <c r="J52" s="105">
        <f t="shared" si="3"/>
        <v>189432.62199512991</v>
      </c>
    </row>
    <row r="53" spans="1:10" x14ac:dyDescent="0.25">
      <c r="A53" s="34">
        <v>35</v>
      </c>
      <c r="B53" s="49" t="s">
        <v>79</v>
      </c>
      <c r="C53" s="34">
        <v>360</v>
      </c>
      <c r="D53" s="34">
        <v>3.5</v>
      </c>
      <c r="E53" s="36">
        <f t="shared" si="10"/>
        <v>1260</v>
      </c>
      <c r="F53" s="55">
        <f>'с. Каменка ул. Набережная'!G19</f>
        <v>759557</v>
      </c>
      <c r="G53" s="98">
        <f t="shared" si="8"/>
        <v>687594.68687819701</v>
      </c>
      <c r="H53" s="54">
        <f t="shared" si="11"/>
        <v>71962.313121803003</v>
      </c>
      <c r="I53" s="105"/>
      <c r="J53" s="105"/>
    </row>
    <row r="54" spans="1:10" x14ac:dyDescent="0.25">
      <c r="A54" s="34">
        <v>36</v>
      </c>
      <c r="B54" s="49" t="s">
        <v>80</v>
      </c>
      <c r="C54" s="34">
        <v>220</v>
      </c>
      <c r="D54" s="34">
        <v>3</v>
      </c>
      <c r="E54" s="36">
        <f t="shared" si="10"/>
        <v>660</v>
      </c>
      <c r="F54" s="55">
        <f>'х. Гринев ул. 40 лет Октября'!G19</f>
        <v>430184</v>
      </c>
      <c r="G54" s="98">
        <f t="shared" si="8"/>
        <v>389427.30141386401</v>
      </c>
      <c r="H54" s="54">
        <f t="shared" si="11"/>
        <v>40756.698586136001</v>
      </c>
      <c r="I54" s="105"/>
      <c r="J54" s="105"/>
    </row>
    <row r="55" spans="1:10" x14ac:dyDescent="0.25">
      <c r="A55" s="34">
        <v>37</v>
      </c>
      <c r="B55" s="49" t="s">
        <v>81</v>
      </c>
      <c r="C55" s="34">
        <v>330</v>
      </c>
      <c r="D55" s="34">
        <v>3.5</v>
      </c>
      <c r="E55" s="36">
        <f t="shared" si="10"/>
        <v>1155</v>
      </c>
      <c r="F55" s="55">
        <f>'п. Первомайский ул. Октябрьская'!G19</f>
        <v>696266</v>
      </c>
      <c r="G55" s="98">
        <f t="shared" si="8"/>
        <v>630300.03311658604</v>
      </c>
      <c r="H55" s="54">
        <f t="shared" si="11"/>
        <v>65965.966883414003</v>
      </c>
      <c r="I55" s="105"/>
      <c r="J55" s="105"/>
    </row>
    <row r="56" spans="1:10" s="42" customFormat="1" x14ac:dyDescent="0.25">
      <c r="A56" s="41"/>
      <c r="B56" s="35"/>
      <c r="C56" s="41"/>
      <c r="D56" s="41"/>
      <c r="E56" s="36"/>
      <c r="F56" s="60"/>
      <c r="G56" s="98"/>
      <c r="H56" s="98"/>
      <c r="I56" s="106"/>
      <c r="J56" s="105"/>
    </row>
    <row r="57" spans="1:10" ht="15.75" x14ac:dyDescent="0.25">
      <c r="A57" s="37"/>
      <c r="B57" s="38" t="s">
        <v>52</v>
      </c>
      <c r="C57" s="39">
        <f t="shared" ref="C57" si="12">SUM(C49:C56)</f>
        <v>3424</v>
      </c>
      <c r="D57" s="39"/>
      <c r="E57" s="39">
        <f>SUM(E49:E56)</f>
        <v>14993</v>
      </c>
      <c r="F57" s="59">
        <f>SUM(F49:F56)</f>
        <v>9980988</v>
      </c>
      <c r="G57" s="59">
        <f>SUM(G49:G56)</f>
        <v>9035364.4540107492</v>
      </c>
      <c r="H57" s="59">
        <f>SUM(H49:H56)</f>
        <v>945623.54598925193</v>
      </c>
      <c r="I57" s="105"/>
      <c r="J57" s="105"/>
    </row>
    <row r="58" spans="1:10" ht="25.15" customHeight="1" x14ac:dyDescent="0.25">
      <c r="A58" s="43"/>
      <c r="B58" s="43" t="s">
        <v>53</v>
      </c>
      <c r="C58" s="43">
        <f t="shared" ref="C58:H58" si="13">C23+C37+C48+C57</f>
        <v>14694</v>
      </c>
      <c r="D58" s="43">
        <f t="shared" si="13"/>
        <v>0</v>
      </c>
      <c r="E58" s="43">
        <f t="shared" si="13"/>
        <v>58563</v>
      </c>
      <c r="F58" s="61">
        <f t="shared" si="13"/>
        <v>38289878</v>
      </c>
      <c r="G58" s="61">
        <f t="shared" si="13"/>
        <v>34662200.037672438</v>
      </c>
      <c r="H58" s="61">
        <f t="shared" si="13"/>
        <v>3627677.9623275623</v>
      </c>
      <c r="I58" s="109">
        <f>SUM(I12:I57)</f>
        <v>1326907</v>
      </c>
      <c r="J58" s="109">
        <f>SUM(J12:J57)</f>
        <v>1131678.9374445856</v>
      </c>
    </row>
    <row r="59" spans="1:10" ht="25.15" customHeight="1" x14ac:dyDescent="0.25">
      <c r="A59" s="63"/>
      <c r="B59" s="63"/>
      <c r="C59" s="63"/>
      <c r="D59" s="63"/>
      <c r="E59" s="63"/>
      <c r="F59" s="64"/>
      <c r="G59" s="65"/>
      <c r="H59" s="65"/>
    </row>
    <row r="61" spans="1:10" ht="15.75" x14ac:dyDescent="0.25">
      <c r="E61" s="72" t="s">
        <v>54</v>
      </c>
      <c r="F61" s="73">
        <v>34662200</v>
      </c>
      <c r="G61" s="70"/>
      <c r="H61" s="70"/>
    </row>
    <row r="62" spans="1:10" ht="15.75" x14ac:dyDescent="0.25">
      <c r="D62" s="71"/>
      <c r="E62" s="72" t="s">
        <v>55</v>
      </c>
      <c r="F62" s="74">
        <f>F58-F61</f>
        <v>3627678</v>
      </c>
      <c r="G62" s="97"/>
      <c r="H62" s="70"/>
    </row>
    <row r="63" spans="1:10" ht="15.75" x14ac:dyDescent="0.25">
      <c r="D63" s="71"/>
      <c r="E63" s="89"/>
      <c r="F63" s="90"/>
      <c r="G63" s="70"/>
      <c r="H63" s="70"/>
    </row>
    <row r="64" spans="1:10" ht="15.75" x14ac:dyDescent="0.25">
      <c r="B64" s="87"/>
      <c r="C64" s="92" t="s">
        <v>101</v>
      </c>
      <c r="D64" s="91" t="s">
        <v>102</v>
      </c>
      <c r="E64" s="66"/>
      <c r="F64" s="67"/>
      <c r="G64" s="70"/>
      <c r="H64" s="70"/>
    </row>
    <row r="65" spans="2:8" ht="15.75" x14ac:dyDescent="0.25">
      <c r="B65" s="87" t="s">
        <v>99</v>
      </c>
      <c r="C65" s="88">
        <f>E12+E13+E14+E15+E17+E19+E20+E21+E24+E25+E26+E27+E28+E31+E38+E43+E44+E45+E49+E50+E51+E52+E54</f>
        <v>41530</v>
      </c>
      <c r="D65" s="93">
        <f>F12+F13+F14+F15+F17+F19+F20+F21+F24+F25+F26+F27+F28+F29+F30+F31+F38+F43+F44+F45+F49+F50+F51+F52+F54</f>
        <v>30634378</v>
      </c>
      <c r="E65" s="66"/>
      <c r="F65" s="67"/>
      <c r="G65" s="70"/>
      <c r="H65" s="70"/>
    </row>
    <row r="66" spans="2:8" x14ac:dyDescent="0.25">
      <c r="B66" s="87" t="s">
        <v>100</v>
      </c>
      <c r="C66" s="88">
        <f>E16+E18+E32+E33+E34+E39+E40+E41+E53+E55</f>
        <v>10804</v>
      </c>
      <c r="D66" s="93">
        <f>F16+F18+F32+F33+F34+F35+F39+F40+F41+F42+F53+F55</f>
        <v>7655500</v>
      </c>
    </row>
    <row r="67" spans="2:8" ht="15.75" x14ac:dyDescent="0.25">
      <c r="B67" s="87" t="s">
        <v>53</v>
      </c>
      <c r="C67" s="88">
        <f>C65+C66</f>
        <v>52334</v>
      </c>
      <c r="D67" s="93">
        <f>D65+D66</f>
        <v>38289878</v>
      </c>
      <c r="E67" s="68"/>
      <c r="F67" s="69"/>
    </row>
    <row r="68" spans="2:8" x14ac:dyDescent="0.25">
      <c r="D68" s="86"/>
      <c r="F68" s="44"/>
    </row>
  </sheetData>
  <mergeCells count="1">
    <mergeCell ref="B9:H9"/>
  </mergeCells>
  <pageMargins left="0.7" right="0.7" top="0.75" bottom="0.75" header="0.5" footer="0.5"/>
  <pageSetup paperSize="9" scale="4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1"/>
  <sheetViews>
    <sheetView workbookViewId="0">
      <selection activeCell="G16" sqref="G16"/>
    </sheetView>
  </sheetViews>
  <sheetFormatPr defaultRowHeight="15" x14ac:dyDescent="0.25"/>
  <cols>
    <col min="1" max="1" width="5.42578125" customWidth="1"/>
    <col min="2" max="2" width="14.140625" customWidth="1"/>
    <col min="3" max="3" width="48.85546875" customWidth="1"/>
    <col min="4" max="4" width="10.85546875" customWidth="1"/>
    <col min="5" max="5" width="11" customWidth="1"/>
    <col min="6" max="6" width="13" customWidth="1"/>
    <col min="7" max="7" width="12" customWidth="1"/>
  </cols>
  <sheetData>
    <row r="1" spans="1:7" x14ac:dyDescent="0.25">
      <c r="A1" s="1"/>
      <c r="B1" s="1"/>
      <c r="C1" s="1"/>
      <c r="D1" s="1"/>
      <c r="E1" s="1"/>
      <c r="F1" s="1"/>
      <c r="G1" s="1"/>
    </row>
    <row r="2" spans="1:7" x14ac:dyDescent="0.25">
      <c r="A2" s="115"/>
      <c r="B2" s="115"/>
      <c r="C2" s="115"/>
      <c r="D2" s="115"/>
      <c r="E2" s="115"/>
      <c r="F2" s="115"/>
      <c r="G2" s="115"/>
    </row>
    <row r="3" spans="1:7" ht="24.75" customHeight="1" x14ac:dyDescent="0.25">
      <c r="A3" s="116" t="s">
        <v>0</v>
      </c>
      <c r="B3" s="116"/>
      <c r="C3" s="116"/>
      <c r="D3" s="3"/>
      <c r="E3" s="3"/>
      <c r="F3" s="3"/>
      <c r="G3" s="3"/>
    </row>
    <row r="4" spans="1:7" ht="23.25" customHeight="1" x14ac:dyDescent="0.25">
      <c r="A4" s="117" t="s">
        <v>1</v>
      </c>
      <c r="B4" s="117"/>
      <c r="C4" s="117"/>
      <c r="D4" s="4">
        <f>G21</f>
        <v>1722.558</v>
      </c>
      <c r="E4" s="79" t="s">
        <v>2</v>
      </c>
      <c r="F4" s="3"/>
      <c r="G4" s="3"/>
    </row>
    <row r="5" spans="1:7" ht="29.25" customHeight="1" x14ac:dyDescent="0.25">
      <c r="A5" s="118" t="s">
        <v>96</v>
      </c>
      <c r="B5" s="118"/>
      <c r="C5" s="118"/>
      <c r="D5" s="118"/>
      <c r="E5" s="118"/>
      <c r="F5" s="118"/>
      <c r="G5" s="118"/>
    </row>
    <row r="6" spans="1:7" x14ac:dyDescent="0.25">
      <c r="A6" s="119" t="s">
        <v>3</v>
      </c>
      <c r="B6" s="119"/>
      <c r="C6" s="119"/>
      <c r="D6" s="119"/>
      <c r="E6" s="119"/>
      <c r="F6" s="119"/>
      <c r="G6" s="119"/>
    </row>
    <row r="7" spans="1:7" x14ac:dyDescent="0.25">
      <c r="A7" s="1"/>
      <c r="B7" s="1"/>
      <c r="C7" s="1"/>
      <c r="D7" s="1"/>
      <c r="E7" s="1"/>
      <c r="F7" s="1"/>
      <c r="G7" s="1"/>
    </row>
    <row r="8" spans="1:7" ht="15.75" x14ac:dyDescent="0.25">
      <c r="A8" s="112" t="s">
        <v>4</v>
      </c>
      <c r="B8" s="112"/>
      <c r="C8" s="112"/>
      <c r="D8" s="112"/>
      <c r="E8" s="112"/>
      <c r="F8" s="112"/>
      <c r="G8" s="112"/>
    </row>
    <row r="9" spans="1:7" ht="15.75" x14ac:dyDescent="0.25">
      <c r="A9" s="112" t="s">
        <v>5</v>
      </c>
      <c r="B9" s="112"/>
      <c r="C9" s="112"/>
      <c r="D9" s="112"/>
      <c r="E9" s="112"/>
      <c r="F9" s="112"/>
      <c r="G9" s="112"/>
    </row>
    <row r="10" spans="1:7" ht="15.75" x14ac:dyDescent="0.25">
      <c r="A10" s="112" t="s">
        <v>6</v>
      </c>
      <c r="B10" s="112"/>
      <c r="C10" s="112"/>
      <c r="D10" s="112"/>
      <c r="E10" s="112"/>
      <c r="F10" s="112"/>
      <c r="G10" s="112"/>
    </row>
    <row r="11" spans="1:7" x14ac:dyDescent="0.25">
      <c r="A11" s="113" t="s">
        <v>7</v>
      </c>
      <c r="B11" s="113"/>
      <c r="C11" s="78" t="s">
        <v>57</v>
      </c>
      <c r="D11" s="78"/>
      <c r="E11" s="78"/>
      <c r="F11" s="78"/>
      <c r="G11" s="78"/>
    </row>
    <row r="12" spans="1:7" x14ac:dyDescent="0.25">
      <c r="A12" s="113" t="s">
        <v>8</v>
      </c>
      <c r="B12" s="113"/>
      <c r="C12" s="113" t="s">
        <v>9</v>
      </c>
      <c r="D12" s="113"/>
      <c r="E12" s="113"/>
      <c r="F12" s="113"/>
      <c r="G12" s="113"/>
    </row>
    <row r="13" spans="1:7" ht="28.15" customHeight="1" x14ac:dyDescent="0.25">
      <c r="A13" s="78"/>
      <c r="B13" s="78"/>
      <c r="C13" s="114" t="s">
        <v>110</v>
      </c>
      <c r="D13" s="113"/>
      <c r="E13" s="113"/>
      <c r="F13" s="113"/>
      <c r="G13" s="113"/>
    </row>
    <row r="14" spans="1:7" ht="51" x14ac:dyDescent="0.25">
      <c r="A14" s="6" t="s">
        <v>10</v>
      </c>
      <c r="B14" s="7" t="s">
        <v>11</v>
      </c>
      <c r="C14" s="6" t="s">
        <v>12</v>
      </c>
      <c r="D14" s="6" t="s">
        <v>13</v>
      </c>
      <c r="E14" s="6" t="s">
        <v>14</v>
      </c>
      <c r="F14" s="6" t="s">
        <v>15</v>
      </c>
      <c r="G14" s="6" t="s">
        <v>16</v>
      </c>
    </row>
    <row r="15" spans="1:7" x14ac:dyDescent="0.25">
      <c r="A15" s="8">
        <v>1</v>
      </c>
      <c r="B15" s="8">
        <v>2</v>
      </c>
      <c r="C15" s="8">
        <v>3</v>
      </c>
      <c r="D15" s="8">
        <v>4</v>
      </c>
      <c r="E15" s="8">
        <v>5</v>
      </c>
      <c r="F15" s="8">
        <v>6</v>
      </c>
      <c r="G15" s="8">
        <v>7</v>
      </c>
    </row>
    <row r="16" spans="1:7" ht="38.25" x14ac:dyDescent="0.25">
      <c r="A16" s="8">
        <v>1</v>
      </c>
      <c r="B16" s="13" t="s">
        <v>37</v>
      </c>
      <c r="C16" s="28" t="s">
        <v>38</v>
      </c>
      <c r="D16" s="29" t="s">
        <v>39</v>
      </c>
      <c r="E16" s="16">
        <v>25.32</v>
      </c>
      <c r="F16" s="30">
        <v>3896.71</v>
      </c>
      <c r="G16" s="18">
        <f t="shared" ref="G16:G19" si="0">ROUND(E16*F16,0)</f>
        <v>98665</v>
      </c>
    </row>
    <row r="17" spans="1:7" ht="41.25" customHeight="1" x14ac:dyDescent="0.25">
      <c r="A17" s="12">
        <v>2</v>
      </c>
      <c r="B17" s="13" t="s">
        <v>17</v>
      </c>
      <c r="C17" s="14" t="s">
        <v>18</v>
      </c>
      <c r="D17" s="15" t="s">
        <v>19</v>
      </c>
      <c r="E17" s="16">
        <f>ROUND(E18*1000*0.3/1000,3)</f>
        <v>0.76</v>
      </c>
      <c r="F17" s="17">
        <v>26124.55</v>
      </c>
      <c r="G17" s="18">
        <f t="shared" si="0"/>
        <v>19855</v>
      </c>
    </row>
    <row r="18" spans="1:7" ht="41.25" customHeight="1" x14ac:dyDescent="0.25">
      <c r="A18" s="12">
        <v>3</v>
      </c>
      <c r="B18" s="13" t="s">
        <v>20</v>
      </c>
      <c r="C18" s="14" t="s">
        <v>21</v>
      </c>
      <c r="D18" s="15" t="s">
        <v>22</v>
      </c>
      <c r="E18" s="16">
        <v>2.532</v>
      </c>
      <c r="F18" s="17">
        <v>525010.96</v>
      </c>
      <c r="G18" s="18">
        <f t="shared" si="0"/>
        <v>1329328</v>
      </c>
    </row>
    <row r="19" spans="1:7" ht="41.25" customHeight="1" x14ac:dyDescent="0.25">
      <c r="A19" s="12">
        <v>4</v>
      </c>
      <c r="B19" s="13" t="s">
        <v>23</v>
      </c>
      <c r="C19" s="14" t="s">
        <v>24</v>
      </c>
      <c r="D19" s="15" t="s">
        <v>22</v>
      </c>
      <c r="E19" s="16">
        <v>2.532</v>
      </c>
      <c r="F19" s="19">
        <v>108495.24</v>
      </c>
      <c r="G19" s="18">
        <f t="shared" si="0"/>
        <v>274710</v>
      </c>
    </row>
    <row r="20" spans="1:7" ht="27" customHeight="1" x14ac:dyDescent="0.25">
      <c r="A20" s="1"/>
      <c r="B20" s="1"/>
      <c r="C20" s="20" t="s">
        <v>25</v>
      </c>
      <c r="D20" s="1"/>
      <c r="E20" s="1"/>
      <c r="F20" s="1"/>
      <c r="G20" s="21">
        <f>G16+G17+G18+G19</f>
        <v>1722558</v>
      </c>
    </row>
    <row r="21" spans="1:7" ht="24" customHeight="1" x14ac:dyDescent="0.25">
      <c r="A21" s="1"/>
      <c r="B21" s="1"/>
      <c r="C21" s="20" t="s">
        <v>26</v>
      </c>
      <c r="D21" s="1"/>
      <c r="E21" s="1"/>
      <c r="F21" s="1"/>
      <c r="G21" s="22">
        <f>ROUND(G20/1000,3)</f>
        <v>1722.558</v>
      </c>
    </row>
    <row r="22" spans="1:7" ht="30.75" customHeight="1" x14ac:dyDescent="0.25">
      <c r="A22" s="1"/>
      <c r="B22" s="1"/>
      <c r="C22" s="1" t="s">
        <v>27</v>
      </c>
      <c r="D22" s="1"/>
      <c r="E22" s="1"/>
      <c r="F22" s="1"/>
      <c r="G22" s="23">
        <f>ROUND(G21*20/120,3)</f>
        <v>287.09300000000002</v>
      </c>
    </row>
    <row r="23" spans="1:7" x14ac:dyDescent="0.25">
      <c r="A23" s="1"/>
      <c r="B23" s="1"/>
      <c r="C23" s="1"/>
      <c r="D23" s="1"/>
      <c r="E23" s="1"/>
      <c r="F23" s="1"/>
      <c r="G23" s="1"/>
    </row>
    <row r="24" spans="1:7" x14ac:dyDescent="0.25">
      <c r="A24" s="1"/>
      <c r="B24" s="1"/>
      <c r="C24" s="1"/>
      <c r="D24" s="1"/>
      <c r="E24" s="1"/>
      <c r="F24" s="1"/>
      <c r="G24" s="1"/>
    </row>
    <row r="25" spans="1:7" x14ac:dyDescent="0.25">
      <c r="A25" s="1"/>
      <c r="B25" s="1"/>
      <c r="C25" s="1"/>
      <c r="D25" s="1"/>
      <c r="E25" s="1"/>
      <c r="F25" s="1"/>
      <c r="G25" s="1"/>
    </row>
    <row r="26" spans="1:7" x14ac:dyDescent="0.25">
      <c r="A26" s="1"/>
      <c r="B26" s="1"/>
      <c r="C26" s="1"/>
      <c r="D26" s="1"/>
      <c r="E26" s="1"/>
      <c r="F26" s="1"/>
      <c r="G26" s="1"/>
    </row>
    <row r="27" spans="1:7" ht="15.75" x14ac:dyDescent="0.25">
      <c r="A27" s="1"/>
      <c r="B27" s="110" t="s">
        <v>28</v>
      </c>
      <c r="C27" s="110"/>
      <c r="D27" s="110"/>
      <c r="E27" s="110"/>
      <c r="F27" s="24"/>
      <c r="G27" s="24"/>
    </row>
    <row r="28" spans="1:7" ht="33.75" customHeight="1" x14ac:dyDescent="0.25">
      <c r="A28" s="1"/>
      <c r="B28" s="111" t="s">
        <v>29</v>
      </c>
      <c r="C28" s="111"/>
      <c r="D28" s="111"/>
      <c r="E28" s="111"/>
      <c r="F28" s="111"/>
      <c r="G28" s="111"/>
    </row>
    <row r="29" spans="1:7" x14ac:dyDescent="0.25">
      <c r="A29" s="1"/>
      <c r="B29" s="25"/>
      <c r="C29" s="25"/>
      <c r="D29" s="25"/>
      <c r="E29" s="25"/>
      <c r="F29" s="25"/>
      <c r="G29" s="25"/>
    </row>
    <row r="30" spans="1:7" ht="15.75" x14ac:dyDescent="0.25">
      <c r="A30" s="1"/>
      <c r="B30" s="24" t="s">
        <v>58</v>
      </c>
      <c r="C30" s="25"/>
      <c r="D30" s="25"/>
      <c r="E30" s="25"/>
      <c r="F30" s="25"/>
      <c r="G30" s="25"/>
    </row>
    <row r="31" spans="1:7" ht="15.75" x14ac:dyDescent="0.25">
      <c r="A31" s="1"/>
      <c r="B31" s="26"/>
      <c r="C31" s="26"/>
      <c r="D31" s="26"/>
      <c r="E31" s="26"/>
      <c r="F31" s="26"/>
      <c r="G31" s="26"/>
    </row>
  </sheetData>
  <mergeCells count="14">
    <mergeCell ref="B27:E27"/>
    <mergeCell ref="B28:G28"/>
    <mergeCell ref="A9:G9"/>
    <mergeCell ref="A10:G10"/>
    <mergeCell ref="A11:B11"/>
    <mergeCell ref="A12:B12"/>
    <mergeCell ref="C12:G12"/>
    <mergeCell ref="C13:G13"/>
    <mergeCell ref="A8:G8"/>
    <mergeCell ref="A2:G2"/>
    <mergeCell ref="A3:C3"/>
    <mergeCell ref="A4:C4"/>
    <mergeCell ref="A5:G5"/>
    <mergeCell ref="A6:G6"/>
  </mergeCells>
  <pageMargins left="0.7" right="0.7" top="0.75" bottom="0.75" header="0.5" footer="0.5"/>
  <pageSetup paperSize="9"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0"/>
  <sheetViews>
    <sheetView topLeftCell="A6" workbookViewId="0">
      <selection sqref="A1:G31"/>
    </sheetView>
  </sheetViews>
  <sheetFormatPr defaultRowHeight="15" x14ac:dyDescent="0.25"/>
  <cols>
    <col min="1" max="1" width="5.42578125" customWidth="1"/>
    <col min="2" max="2" width="14.140625" customWidth="1"/>
    <col min="3" max="3" width="48.85546875" customWidth="1"/>
    <col min="4" max="4" width="10.85546875" customWidth="1"/>
    <col min="5" max="5" width="11" customWidth="1"/>
    <col min="6" max="6" width="13" customWidth="1"/>
    <col min="7" max="7" width="12" customWidth="1"/>
  </cols>
  <sheetData>
    <row r="1" spans="1:7" x14ac:dyDescent="0.25">
      <c r="A1" s="1"/>
      <c r="B1" s="1"/>
      <c r="C1" s="1"/>
      <c r="D1" s="1"/>
      <c r="E1" s="1"/>
      <c r="F1" s="1"/>
      <c r="G1" s="1"/>
    </row>
    <row r="2" spans="1:7" x14ac:dyDescent="0.25">
      <c r="A2" s="115"/>
      <c r="B2" s="115"/>
      <c r="C2" s="115"/>
      <c r="D2" s="115"/>
      <c r="E2" s="115"/>
      <c r="F2" s="115"/>
      <c r="G2" s="115"/>
    </row>
    <row r="3" spans="1:7" ht="24.75" customHeight="1" x14ac:dyDescent="0.25">
      <c r="A3" s="116" t="s">
        <v>0</v>
      </c>
      <c r="B3" s="116"/>
      <c r="C3" s="116"/>
      <c r="D3" s="3"/>
      <c r="E3" s="3"/>
      <c r="F3" s="3"/>
      <c r="G3" s="3"/>
    </row>
    <row r="4" spans="1:7" ht="23.25" customHeight="1" x14ac:dyDescent="0.25">
      <c r="A4" s="117" t="s">
        <v>1</v>
      </c>
      <c r="B4" s="117"/>
      <c r="C4" s="117"/>
      <c r="D4" s="4">
        <f>G20</f>
        <v>554.59799999999996</v>
      </c>
      <c r="E4" s="2" t="s">
        <v>2</v>
      </c>
      <c r="F4" s="3"/>
      <c r="G4" s="3"/>
    </row>
    <row r="5" spans="1:7" ht="29.25" customHeight="1" x14ac:dyDescent="0.25">
      <c r="A5" s="120" t="s">
        <v>56</v>
      </c>
      <c r="B5" s="118"/>
      <c r="C5" s="118"/>
      <c r="D5" s="118"/>
      <c r="E5" s="118"/>
      <c r="F5" s="118"/>
      <c r="G5" s="118"/>
    </row>
    <row r="6" spans="1:7" x14ac:dyDescent="0.25">
      <c r="A6" s="119" t="s">
        <v>3</v>
      </c>
      <c r="B6" s="119"/>
      <c r="C6" s="119"/>
      <c r="D6" s="119"/>
      <c r="E6" s="119"/>
      <c r="F6" s="119"/>
      <c r="G6" s="119"/>
    </row>
    <row r="7" spans="1:7" x14ac:dyDescent="0.25">
      <c r="A7" s="1"/>
      <c r="B7" s="1"/>
      <c r="C7" s="1"/>
      <c r="D7" s="1"/>
      <c r="E7" s="1"/>
      <c r="F7" s="1"/>
      <c r="G7" s="1"/>
    </row>
    <row r="8" spans="1:7" ht="15.75" x14ac:dyDescent="0.25">
      <c r="A8" s="112" t="s">
        <v>4</v>
      </c>
      <c r="B8" s="112"/>
      <c r="C8" s="112"/>
      <c r="D8" s="112"/>
      <c r="E8" s="112"/>
      <c r="F8" s="112"/>
      <c r="G8" s="112"/>
    </row>
    <row r="9" spans="1:7" ht="15.75" x14ac:dyDescent="0.25">
      <c r="A9" s="112" t="s">
        <v>5</v>
      </c>
      <c r="B9" s="112"/>
      <c r="C9" s="112"/>
      <c r="D9" s="112"/>
      <c r="E9" s="112"/>
      <c r="F9" s="112"/>
      <c r="G9" s="112"/>
    </row>
    <row r="10" spans="1:7" ht="15.75" x14ac:dyDescent="0.25">
      <c r="A10" s="112" t="s">
        <v>6</v>
      </c>
      <c r="B10" s="112"/>
      <c r="C10" s="112"/>
      <c r="D10" s="112"/>
      <c r="E10" s="112"/>
      <c r="F10" s="112"/>
      <c r="G10" s="112"/>
    </row>
    <row r="11" spans="1:7" x14ac:dyDescent="0.25">
      <c r="A11" s="113" t="s">
        <v>7</v>
      </c>
      <c r="B11" s="113"/>
      <c r="C11" s="47" t="s">
        <v>57</v>
      </c>
      <c r="D11" s="5"/>
      <c r="E11" s="5"/>
      <c r="F11" s="5"/>
      <c r="G11" s="5"/>
    </row>
    <row r="12" spans="1:7" x14ac:dyDescent="0.25">
      <c r="A12" s="113" t="s">
        <v>8</v>
      </c>
      <c r="B12" s="113"/>
      <c r="C12" s="113" t="s">
        <v>9</v>
      </c>
      <c r="D12" s="113"/>
      <c r="E12" s="113"/>
      <c r="F12" s="113"/>
      <c r="G12" s="113"/>
    </row>
    <row r="13" spans="1:7" ht="14.45" customHeight="1" x14ac:dyDescent="0.25">
      <c r="A13" s="5"/>
      <c r="B13" s="5"/>
      <c r="C13" s="114" t="s">
        <v>110</v>
      </c>
      <c r="D13" s="113"/>
      <c r="E13" s="113"/>
      <c r="F13" s="113"/>
      <c r="G13" s="113"/>
    </row>
    <row r="14" spans="1:7" ht="51" x14ac:dyDescent="0.25">
      <c r="A14" s="6" t="s">
        <v>10</v>
      </c>
      <c r="B14" s="7" t="s">
        <v>11</v>
      </c>
      <c r="C14" s="6" t="s">
        <v>12</v>
      </c>
      <c r="D14" s="6" t="s">
        <v>13</v>
      </c>
      <c r="E14" s="6" t="s">
        <v>14</v>
      </c>
      <c r="F14" s="6" t="s">
        <v>15</v>
      </c>
      <c r="G14" s="6" t="s">
        <v>16</v>
      </c>
    </row>
    <row r="15" spans="1:7" x14ac:dyDescent="0.25">
      <c r="A15" s="27">
        <v>1</v>
      </c>
      <c r="B15" s="9">
        <v>2</v>
      </c>
      <c r="C15" s="10">
        <v>3</v>
      </c>
      <c r="D15" s="10">
        <v>4</v>
      </c>
      <c r="E15" s="10">
        <v>5</v>
      </c>
      <c r="F15" s="27">
        <v>6</v>
      </c>
      <c r="G15" s="11">
        <v>7</v>
      </c>
    </row>
    <row r="16" spans="1:7" ht="33.6" customHeight="1" x14ac:dyDescent="0.25">
      <c r="A16" s="8">
        <v>1</v>
      </c>
      <c r="B16" s="13" t="s">
        <v>30</v>
      </c>
      <c r="C16" s="14" t="s">
        <v>31</v>
      </c>
      <c r="D16" s="15" t="s">
        <v>32</v>
      </c>
      <c r="E16" s="53">
        <f>ROUND(E18*1000*0.25/1000,3)</f>
        <v>0.23</v>
      </c>
      <c r="F16" s="17">
        <v>20079.22</v>
      </c>
      <c r="G16" s="18">
        <f t="shared" ref="G16:G18" si="0">ROUND(E16*F16,0)</f>
        <v>4618</v>
      </c>
    </row>
    <row r="17" spans="1:7" ht="39" customHeight="1" x14ac:dyDescent="0.25">
      <c r="A17" s="8">
        <v>2</v>
      </c>
      <c r="B17" s="13" t="s">
        <v>33</v>
      </c>
      <c r="C17" s="28" t="s">
        <v>34</v>
      </c>
      <c r="D17" s="29" t="s">
        <v>35</v>
      </c>
      <c r="E17" s="53">
        <f>ROUND(E18*1000*0.1/100,3)</f>
        <v>0.92</v>
      </c>
      <c r="F17" s="30">
        <v>134643.12</v>
      </c>
      <c r="G17" s="18">
        <f t="shared" si="0"/>
        <v>123872</v>
      </c>
    </row>
    <row r="18" spans="1:7" ht="93" customHeight="1" x14ac:dyDescent="0.25">
      <c r="A18" s="8">
        <v>3</v>
      </c>
      <c r="B18" s="80" t="s">
        <v>97</v>
      </c>
      <c r="C18" s="81" t="s">
        <v>98</v>
      </c>
      <c r="D18" s="15" t="s">
        <v>22</v>
      </c>
      <c r="E18" s="16">
        <v>0.92</v>
      </c>
      <c r="F18" s="17">
        <v>463160.44</v>
      </c>
      <c r="G18" s="18">
        <f t="shared" si="0"/>
        <v>426108</v>
      </c>
    </row>
    <row r="19" spans="1:7" ht="27" customHeight="1" x14ac:dyDescent="0.25">
      <c r="A19" s="1"/>
      <c r="B19" s="1"/>
      <c r="C19" s="20" t="s">
        <v>25</v>
      </c>
      <c r="D19" s="1"/>
      <c r="E19" s="1"/>
      <c r="F19" s="1"/>
      <c r="G19" s="21">
        <f>G18+G17+G16</f>
        <v>554598</v>
      </c>
    </row>
    <row r="20" spans="1:7" ht="24" customHeight="1" x14ac:dyDescent="0.25">
      <c r="A20" s="1"/>
      <c r="B20" s="1"/>
      <c r="C20" s="20" t="s">
        <v>26</v>
      </c>
      <c r="D20" s="1"/>
      <c r="E20" s="1"/>
      <c r="F20" s="1"/>
      <c r="G20" s="22">
        <f>ROUND(G19/1000,3)</f>
        <v>554.59799999999996</v>
      </c>
    </row>
    <row r="21" spans="1:7" ht="30.75" customHeight="1" x14ac:dyDescent="0.25">
      <c r="A21" s="1"/>
      <c r="B21" s="1"/>
      <c r="C21" s="1" t="s">
        <v>27</v>
      </c>
      <c r="D21" s="1"/>
      <c r="E21" s="1"/>
      <c r="F21" s="1"/>
      <c r="G21" s="23">
        <f>ROUND(G20*20/120,3)</f>
        <v>92.433000000000007</v>
      </c>
    </row>
    <row r="22" spans="1:7" x14ac:dyDescent="0.25">
      <c r="A22" s="1"/>
      <c r="B22" s="1"/>
      <c r="C22" s="1"/>
      <c r="D22" s="1"/>
      <c r="E22" s="1"/>
      <c r="F22" s="1"/>
      <c r="G22" s="1"/>
    </row>
    <row r="23" spans="1:7" x14ac:dyDescent="0.25">
      <c r="A23" s="1"/>
      <c r="B23" s="1"/>
      <c r="C23" s="1"/>
      <c r="D23" s="1"/>
      <c r="E23" s="1"/>
      <c r="F23" s="1"/>
      <c r="G23" s="1"/>
    </row>
    <row r="24" spans="1:7" x14ac:dyDescent="0.25">
      <c r="A24" s="1"/>
      <c r="B24" s="1"/>
      <c r="C24" s="1"/>
      <c r="D24" s="1"/>
      <c r="E24" s="1"/>
      <c r="F24" s="1"/>
      <c r="G24" s="1"/>
    </row>
    <row r="25" spans="1:7" x14ac:dyDescent="0.25">
      <c r="A25" s="1"/>
      <c r="B25" s="1"/>
      <c r="C25" s="1"/>
      <c r="D25" s="1"/>
      <c r="E25" s="1"/>
      <c r="F25" s="1"/>
      <c r="G25" s="1"/>
    </row>
    <row r="26" spans="1:7" ht="15.75" x14ac:dyDescent="0.25">
      <c r="A26" s="1"/>
      <c r="B26" s="110" t="s">
        <v>28</v>
      </c>
      <c r="C26" s="110"/>
      <c r="D26" s="110"/>
      <c r="E26" s="110"/>
      <c r="F26" s="24"/>
      <c r="G26" s="24"/>
    </row>
    <row r="27" spans="1:7" ht="35.450000000000003" customHeight="1" x14ac:dyDescent="0.25">
      <c r="A27" s="1"/>
      <c r="B27" s="111" t="s">
        <v>29</v>
      </c>
      <c r="C27" s="111"/>
      <c r="D27" s="111"/>
      <c r="E27" s="111"/>
      <c r="F27" s="111"/>
      <c r="G27" s="111"/>
    </row>
    <row r="28" spans="1:7" x14ac:dyDescent="0.25">
      <c r="A28" s="1"/>
      <c r="B28" s="25"/>
      <c r="C28" s="25"/>
      <c r="D28" s="25"/>
      <c r="E28" s="25"/>
      <c r="F28" s="25"/>
      <c r="G28" s="25"/>
    </row>
    <row r="29" spans="1:7" ht="15.75" x14ac:dyDescent="0.25">
      <c r="A29" s="1"/>
      <c r="B29" s="24" t="s">
        <v>58</v>
      </c>
      <c r="C29" s="25"/>
      <c r="D29" s="25"/>
      <c r="E29" s="25"/>
      <c r="F29" s="25"/>
      <c r="G29" s="25"/>
    </row>
    <row r="30" spans="1:7" ht="15.75" x14ac:dyDescent="0.25">
      <c r="A30" s="1"/>
      <c r="B30" s="26"/>
      <c r="C30" s="26"/>
      <c r="D30" s="26"/>
      <c r="E30" s="26"/>
      <c r="F30" s="26"/>
      <c r="G30" s="26"/>
    </row>
  </sheetData>
  <mergeCells count="14">
    <mergeCell ref="A8:G8"/>
    <mergeCell ref="A2:G2"/>
    <mergeCell ref="A3:C3"/>
    <mergeCell ref="A4:C4"/>
    <mergeCell ref="A5:G5"/>
    <mergeCell ref="A6:G6"/>
    <mergeCell ref="B26:E26"/>
    <mergeCell ref="B27:G27"/>
    <mergeCell ref="A9:G9"/>
    <mergeCell ref="A10:G10"/>
    <mergeCell ref="A11:B11"/>
    <mergeCell ref="A12:B12"/>
    <mergeCell ref="C12:G12"/>
    <mergeCell ref="C13:G13"/>
  </mergeCells>
  <pageMargins left="0.7" right="0.7" top="0.75" bottom="0.75" header="0.5" footer="0.5"/>
  <pageSetup paperSize="9" scale="7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0"/>
  <sheetViews>
    <sheetView workbookViewId="0">
      <selection sqref="A1:G31"/>
    </sheetView>
  </sheetViews>
  <sheetFormatPr defaultRowHeight="15" x14ac:dyDescent="0.25"/>
  <cols>
    <col min="1" max="1" width="5.42578125" customWidth="1"/>
    <col min="2" max="2" width="14.140625" customWidth="1"/>
    <col min="3" max="3" width="48.85546875" customWidth="1"/>
    <col min="4" max="4" width="10.85546875" customWidth="1"/>
    <col min="5" max="5" width="11" customWidth="1"/>
    <col min="6" max="6" width="13" customWidth="1"/>
    <col min="7" max="7" width="12" customWidth="1"/>
  </cols>
  <sheetData>
    <row r="1" spans="1:7" x14ac:dyDescent="0.25">
      <c r="A1" s="1"/>
      <c r="B1" s="1"/>
      <c r="C1" s="1"/>
      <c r="D1" s="1"/>
      <c r="E1" s="1"/>
      <c r="F1" s="1"/>
      <c r="G1" s="1"/>
    </row>
    <row r="2" spans="1:7" x14ac:dyDescent="0.25">
      <c r="A2" s="115"/>
      <c r="B2" s="115"/>
      <c r="C2" s="115"/>
      <c r="D2" s="115"/>
      <c r="E2" s="115"/>
      <c r="F2" s="115"/>
      <c r="G2" s="115"/>
    </row>
    <row r="3" spans="1:7" ht="24.75" customHeight="1" x14ac:dyDescent="0.25">
      <c r="A3" s="116" t="s">
        <v>0</v>
      </c>
      <c r="B3" s="116"/>
      <c r="C3" s="116"/>
      <c r="D3" s="3"/>
      <c r="E3" s="3"/>
      <c r="F3" s="3"/>
      <c r="G3" s="3"/>
    </row>
    <row r="4" spans="1:7" ht="23.25" customHeight="1" x14ac:dyDescent="0.25">
      <c r="A4" s="117" t="s">
        <v>1</v>
      </c>
      <c r="B4" s="117"/>
      <c r="C4" s="117"/>
      <c r="D4" s="4">
        <f>G20</f>
        <v>449.738</v>
      </c>
      <c r="E4" s="45" t="s">
        <v>2</v>
      </c>
      <c r="F4" s="3"/>
      <c r="G4" s="3"/>
    </row>
    <row r="5" spans="1:7" ht="29.25" customHeight="1" x14ac:dyDescent="0.25">
      <c r="A5" s="118" t="s">
        <v>59</v>
      </c>
      <c r="B5" s="118"/>
      <c r="C5" s="118"/>
      <c r="D5" s="118"/>
      <c r="E5" s="118"/>
      <c r="F5" s="118"/>
      <c r="G5" s="118"/>
    </row>
    <row r="6" spans="1:7" x14ac:dyDescent="0.25">
      <c r="A6" s="119" t="s">
        <v>3</v>
      </c>
      <c r="B6" s="119"/>
      <c r="C6" s="119"/>
      <c r="D6" s="119"/>
      <c r="E6" s="119"/>
      <c r="F6" s="119"/>
      <c r="G6" s="119"/>
    </row>
    <row r="7" spans="1:7" x14ac:dyDescent="0.25">
      <c r="A7" s="1"/>
      <c r="B7" s="1"/>
      <c r="C7" s="1"/>
      <c r="D7" s="1"/>
      <c r="E7" s="1"/>
      <c r="F7" s="1"/>
      <c r="G7" s="1"/>
    </row>
    <row r="8" spans="1:7" ht="15.75" x14ac:dyDescent="0.25">
      <c r="A8" s="112" t="s">
        <v>4</v>
      </c>
      <c r="B8" s="112"/>
      <c r="C8" s="112"/>
      <c r="D8" s="112"/>
      <c r="E8" s="112"/>
      <c r="F8" s="112"/>
      <c r="G8" s="112"/>
    </row>
    <row r="9" spans="1:7" ht="15.75" x14ac:dyDescent="0.25">
      <c r="A9" s="112" t="s">
        <v>5</v>
      </c>
      <c r="B9" s="112"/>
      <c r="C9" s="112"/>
      <c r="D9" s="112"/>
      <c r="E9" s="112"/>
      <c r="F9" s="112"/>
      <c r="G9" s="112"/>
    </row>
    <row r="10" spans="1:7" ht="15.75" x14ac:dyDescent="0.25">
      <c r="A10" s="112" t="s">
        <v>6</v>
      </c>
      <c r="B10" s="112"/>
      <c r="C10" s="112"/>
      <c r="D10" s="112"/>
      <c r="E10" s="112"/>
      <c r="F10" s="112"/>
      <c r="G10" s="112"/>
    </row>
    <row r="11" spans="1:7" x14ac:dyDescent="0.25">
      <c r="A11" s="113" t="s">
        <v>7</v>
      </c>
      <c r="B11" s="113"/>
      <c r="C11" s="46" t="s">
        <v>57</v>
      </c>
      <c r="D11" s="46"/>
      <c r="E11" s="46"/>
      <c r="F11" s="46"/>
      <c r="G11" s="46"/>
    </row>
    <row r="12" spans="1:7" x14ac:dyDescent="0.25">
      <c r="A12" s="113" t="s">
        <v>8</v>
      </c>
      <c r="B12" s="113"/>
      <c r="C12" s="113" t="s">
        <v>9</v>
      </c>
      <c r="D12" s="113"/>
      <c r="E12" s="113"/>
      <c r="F12" s="113"/>
      <c r="G12" s="113"/>
    </row>
    <row r="13" spans="1:7" ht="15" customHeight="1" x14ac:dyDescent="0.25">
      <c r="A13" s="46"/>
      <c r="B13" s="46"/>
      <c r="C13" s="114" t="s">
        <v>110</v>
      </c>
      <c r="D13" s="113"/>
      <c r="E13" s="113"/>
      <c r="F13" s="113"/>
      <c r="G13" s="113"/>
    </row>
    <row r="14" spans="1:7" ht="51" x14ac:dyDescent="0.25">
      <c r="A14" s="6" t="s">
        <v>10</v>
      </c>
      <c r="B14" s="7" t="s">
        <v>11</v>
      </c>
      <c r="C14" s="6" t="s">
        <v>12</v>
      </c>
      <c r="D14" s="6" t="s">
        <v>13</v>
      </c>
      <c r="E14" s="6" t="s">
        <v>14</v>
      </c>
      <c r="F14" s="6" t="s">
        <v>15</v>
      </c>
      <c r="G14" s="6" t="s">
        <v>16</v>
      </c>
    </row>
    <row r="15" spans="1:7" x14ac:dyDescent="0.25">
      <c r="A15" s="8">
        <v>1</v>
      </c>
      <c r="B15" s="9">
        <v>2</v>
      </c>
      <c r="C15" s="10">
        <v>3</v>
      </c>
      <c r="D15" s="10">
        <v>4</v>
      </c>
      <c r="E15" s="10">
        <v>5</v>
      </c>
      <c r="F15" s="8">
        <v>6</v>
      </c>
      <c r="G15" s="11">
        <v>7</v>
      </c>
    </row>
    <row r="16" spans="1:7" ht="41.25" customHeight="1" x14ac:dyDescent="0.25">
      <c r="A16" s="12">
        <v>1</v>
      </c>
      <c r="B16" s="13" t="s">
        <v>17</v>
      </c>
      <c r="C16" s="14" t="s">
        <v>18</v>
      </c>
      <c r="D16" s="15" t="s">
        <v>19</v>
      </c>
      <c r="E16" s="16">
        <f>ROUND(E17*1000*0.7/1000,3)</f>
        <v>0.48299999999999998</v>
      </c>
      <c r="F16" s="17">
        <v>26124.55</v>
      </c>
      <c r="G16" s="18">
        <f t="shared" ref="G16:G18" si="0">ROUND(E16*F16,0)</f>
        <v>12618</v>
      </c>
    </row>
    <row r="17" spans="1:7" ht="43.5" customHeight="1" x14ac:dyDescent="0.25">
      <c r="A17" s="12">
        <v>2</v>
      </c>
      <c r="B17" s="13" t="s">
        <v>20</v>
      </c>
      <c r="C17" s="14" t="s">
        <v>21</v>
      </c>
      <c r="D17" s="15" t="s">
        <v>22</v>
      </c>
      <c r="E17" s="16">
        <v>0.69</v>
      </c>
      <c r="F17" s="17">
        <v>525010.96</v>
      </c>
      <c r="G17" s="18">
        <f t="shared" si="0"/>
        <v>362258</v>
      </c>
    </row>
    <row r="18" spans="1:7" ht="47.25" customHeight="1" x14ac:dyDescent="0.25">
      <c r="A18" s="12">
        <v>3</v>
      </c>
      <c r="B18" s="13" t="s">
        <v>23</v>
      </c>
      <c r="C18" s="14" t="s">
        <v>24</v>
      </c>
      <c r="D18" s="15" t="s">
        <v>22</v>
      </c>
      <c r="E18" s="16">
        <v>0.69</v>
      </c>
      <c r="F18" s="19">
        <v>108495.24</v>
      </c>
      <c r="G18" s="18">
        <f t="shared" si="0"/>
        <v>74862</v>
      </c>
    </row>
    <row r="19" spans="1:7" ht="27" customHeight="1" x14ac:dyDescent="0.25">
      <c r="A19" s="1"/>
      <c r="B19" s="1"/>
      <c r="C19" s="20" t="s">
        <v>25</v>
      </c>
      <c r="D19" s="1"/>
      <c r="E19" s="1"/>
      <c r="F19" s="1"/>
      <c r="G19" s="21">
        <f>G16+G17+G18</f>
        <v>449738</v>
      </c>
    </row>
    <row r="20" spans="1:7" ht="24" customHeight="1" x14ac:dyDescent="0.25">
      <c r="A20" s="1"/>
      <c r="B20" s="1"/>
      <c r="C20" s="20" t="s">
        <v>26</v>
      </c>
      <c r="D20" s="1"/>
      <c r="E20" s="1"/>
      <c r="F20" s="1"/>
      <c r="G20" s="22">
        <f>ROUND(G19/1000,3)</f>
        <v>449.738</v>
      </c>
    </row>
    <row r="21" spans="1:7" ht="30.75" customHeight="1" x14ac:dyDescent="0.25">
      <c r="A21" s="1"/>
      <c r="B21" s="1"/>
      <c r="C21" s="1" t="s">
        <v>27</v>
      </c>
      <c r="D21" s="1"/>
      <c r="E21" s="1"/>
      <c r="F21" s="1"/>
      <c r="G21" s="23">
        <f>ROUND(G20*20/120,3)</f>
        <v>74.956000000000003</v>
      </c>
    </row>
    <row r="22" spans="1:7" x14ac:dyDescent="0.25">
      <c r="A22" s="1"/>
      <c r="B22" s="1"/>
      <c r="C22" s="1"/>
      <c r="D22" s="1"/>
      <c r="E22" s="1"/>
      <c r="F22" s="1"/>
      <c r="G22" s="1"/>
    </row>
    <row r="23" spans="1:7" x14ac:dyDescent="0.25">
      <c r="A23" s="1"/>
      <c r="B23" s="1"/>
      <c r="C23" s="1"/>
      <c r="D23" s="1"/>
      <c r="E23" s="1"/>
      <c r="F23" s="1"/>
      <c r="G23" s="1"/>
    </row>
    <row r="24" spans="1:7" x14ac:dyDescent="0.25">
      <c r="A24" s="1"/>
      <c r="B24" s="1"/>
      <c r="C24" s="1"/>
      <c r="D24" s="1"/>
      <c r="E24" s="1"/>
      <c r="F24" s="1"/>
      <c r="G24" s="1"/>
    </row>
    <row r="25" spans="1:7" x14ac:dyDescent="0.25">
      <c r="A25" s="1"/>
      <c r="B25" s="1"/>
      <c r="C25" s="1"/>
      <c r="D25" s="1"/>
      <c r="E25" s="1"/>
      <c r="F25" s="1"/>
      <c r="G25" s="1"/>
    </row>
    <row r="26" spans="1:7" ht="15.75" x14ac:dyDescent="0.25">
      <c r="A26" s="1"/>
      <c r="B26" s="110" t="s">
        <v>28</v>
      </c>
      <c r="C26" s="110"/>
      <c r="D26" s="110"/>
      <c r="E26" s="110"/>
      <c r="F26" s="24"/>
      <c r="G26" s="24"/>
    </row>
    <row r="27" spans="1:7" ht="33.6" customHeight="1" x14ac:dyDescent="0.25">
      <c r="A27" s="1"/>
      <c r="B27" s="111" t="s">
        <v>29</v>
      </c>
      <c r="C27" s="111"/>
      <c r="D27" s="111"/>
      <c r="E27" s="111"/>
      <c r="F27" s="111"/>
      <c r="G27" s="111"/>
    </row>
    <row r="28" spans="1:7" x14ac:dyDescent="0.25">
      <c r="A28" s="1"/>
      <c r="B28" s="25"/>
      <c r="C28" s="25"/>
      <c r="D28" s="25"/>
      <c r="E28" s="25"/>
      <c r="F28" s="25"/>
      <c r="G28" s="25"/>
    </row>
    <row r="29" spans="1:7" ht="15.75" x14ac:dyDescent="0.25">
      <c r="A29" s="1"/>
      <c r="B29" s="24" t="s">
        <v>58</v>
      </c>
      <c r="C29" s="25"/>
      <c r="D29" s="25"/>
      <c r="E29" s="25"/>
      <c r="F29" s="25"/>
      <c r="G29" s="25"/>
    </row>
    <row r="30" spans="1:7" ht="15.75" x14ac:dyDescent="0.25">
      <c r="A30" s="1"/>
      <c r="B30" s="26"/>
      <c r="C30" s="26"/>
      <c r="D30" s="26"/>
      <c r="E30" s="26"/>
      <c r="F30" s="26"/>
      <c r="G30" s="26"/>
    </row>
  </sheetData>
  <mergeCells count="14">
    <mergeCell ref="B26:E26"/>
    <mergeCell ref="B27:G27"/>
    <mergeCell ref="A9:G9"/>
    <mergeCell ref="A10:G10"/>
    <mergeCell ref="A11:B11"/>
    <mergeCell ref="A12:B12"/>
    <mergeCell ref="C12:G12"/>
    <mergeCell ref="C13:G13"/>
    <mergeCell ref="A8:G8"/>
    <mergeCell ref="A2:G2"/>
    <mergeCell ref="A3:C3"/>
    <mergeCell ref="A4:C4"/>
    <mergeCell ref="A5:G5"/>
    <mergeCell ref="A6:G6"/>
  </mergeCells>
  <pageMargins left="0.7" right="0.7" top="0.75" bottom="0.75" header="0.5" footer="0.5"/>
  <pageSetup paperSize="9" scale="7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0"/>
  <sheetViews>
    <sheetView workbookViewId="0">
      <selection sqref="A1:G31"/>
    </sheetView>
  </sheetViews>
  <sheetFormatPr defaultRowHeight="15" x14ac:dyDescent="0.25"/>
  <cols>
    <col min="1" max="1" width="5.42578125" customWidth="1"/>
    <col min="2" max="2" width="14.140625" customWidth="1"/>
    <col min="3" max="3" width="48.85546875" customWidth="1"/>
    <col min="4" max="4" width="10.85546875" customWidth="1"/>
    <col min="5" max="5" width="11" customWidth="1"/>
    <col min="6" max="6" width="13" customWidth="1"/>
    <col min="7" max="7" width="12" customWidth="1"/>
  </cols>
  <sheetData>
    <row r="1" spans="1:7" x14ac:dyDescent="0.25">
      <c r="A1" s="1"/>
      <c r="B1" s="1"/>
      <c r="C1" s="1"/>
      <c r="D1" s="1"/>
      <c r="E1" s="1"/>
      <c r="F1" s="1"/>
      <c r="G1" s="1"/>
    </row>
    <row r="2" spans="1:7" x14ac:dyDescent="0.25">
      <c r="A2" s="115"/>
      <c r="B2" s="115"/>
      <c r="C2" s="115"/>
      <c r="D2" s="115"/>
      <c r="E2" s="115"/>
      <c r="F2" s="115"/>
      <c r="G2" s="115"/>
    </row>
    <row r="3" spans="1:7" ht="24.75" customHeight="1" x14ac:dyDescent="0.25">
      <c r="A3" s="116" t="s">
        <v>0</v>
      </c>
      <c r="B3" s="116"/>
      <c r="C3" s="116"/>
      <c r="D3" s="3"/>
      <c r="E3" s="3"/>
      <c r="F3" s="3"/>
      <c r="G3" s="3"/>
    </row>
    <row r="4" spans="1:7" ht="23.25" customHeight="1" x14ac:dyDescent="0.25">
      <c r="A4" s="117" t="s">
        <v>1</v>
      </c>
      <c r="B4" s="117"/>
      <c r="C4" s="117"/>
      <c r="D4" s="4">
        <f>G20</f>
        <v>253.185</v>
      </c>
      <c r="E4" s="2" t="s">
        <v>2</v>
      </c>
      <c r="F4" s="3"/>
      <c r="G4" s="3"/>
    </row>
    <row r="5" spans="1:7" ht="29.25" customHeight="1" x14ac:dyDescent="0.25">
      <c r="A5" s="120" t="s">
        <v>60</v>
      </c>
      <c r="B5" s="118"/>
      <c r="C5" s="118"/>
      <c r="D5" s="118"/>
      <c r="E5" s="118"/>
      <c r="F5" s="118"/>
      <c r="G5" s="118"/>
    </row>
    <row r="6" spans="1:7" x14ac:dyDescent="0.25">
      <c r="A6" s="119" t="s">
        <v>3</v>
      </c>
      <c r="B6" s="119"/>
      <c r="C6" s="119"/>
      <c r="D6" s="119"/>
      <c r="E6" s="119"/>
      <c r="F6" s="119"/>
      <c r="G6" s="119"/>
    </row>
    <row r="7" spans="1:7" x14ac:dyDescent="0.25">
      <c r="A7" s="1"/>
      <c r="B7" s="1"/>
      <c r="C7" s="1"/>
      <c r="D7" s="1"/>
      <c r="E7" s="1"/>
      <c r="F7" s="1"/>
      <c r="G7" s="1"/>
    </row>
    <row r="8" spans="1:7" ht="15.75" x14ac:dyDescent="0.25">
      <c r="A8" s="112" t="s">
        <v>4</v>
      </c>
      <c r="B8" s="112"/>
      <c r="C8" s="112"/>
      <c r="D8" s="112"/>
      <c r="E8" s="112"/>
      <c r="F8" s="112"/>
      <c r="G8" s="112"/>
    </row>
    <row r="9" spans="1:7" ht="15.75" x14ac:dyDescent="0.25">
      <c r="A9" s="112" t="s">
        <v>5</v>
      </c>
      <c r="B9" s="112"/>
      <c r="C9" s="112"/>
      <c r="D9" s="112"/>
      <c r="E9" s="112"/>
      <c r="F9" s="112"/>
      <c r="G9" s="112"/>
    </row>
    <row r="10" spans="1:7" ht="15.75" x14ac:dyDescent="0.25">
      <c r="A10" s="112" t="s">
        <v>6</v>
      </c>
      <c r="B10" s="112"/>
      <c r="C10" s="112"/>
      <c r="D10" s="112"/>
      <c r="E10" s="112"/>
      <c r="F10" s="112"/>
      <c r="G10" s="112"/>
    </row>
    <row r="11" spans="1:7" x14ac:dyDescent="0.25">
      <c r="A11" s="113" t="s">
        <v>7</v>
      </c>
      <c r="B11" s="113"/>
      <c r="C11" s="47" t="s">
        <v>57</v>
      </c>
      <c r="D11" s="5"/>
      <c r="E11" s="5"/>
      <c r="F11" s="5"/>
      <c r="G11" s="5"/>
    </row>
    <row r="12" spans="1:7" x14ac:dyDescent="0.25">
      <c r="A12" s="113" t="s">
        <v>8</v>
      </c>
      <c r="B12" s="113"/>
      <c r="C12" s="113" t="s">
        <v>9</v>
      </c>
      <c r="D12" s="113"/>
      <c r="E12" s="113"/>
      <c r="F12" s="113"/>
      <c r="G12" s="113"/>
    </row>
    <row r="13" spans="1:7" ht="14.45" customHeight="1" x14ac:dyDescent="0.25">
      <c r="A13" s="5"/>
      <c r="B13" s="5"/>
      <c r="C13" s="114" t="s">
        <v>110</v>
      </c>
      <c r="D13" s="113"/>
      <c r="E13" s="113"/>
      <c r="F13" s="113"/>
      <c r="G13" s="113"/>
    </row>
    <row r="14" spans="1:7" ht="51" x14ac:dyDescent="0.25">
      <c r="A14" s="6" t="s">
        <v>10</v>
      </c>
      <c r="B14" s="7" t="s">
        <v>11</v>
      </c>
      <c r="C14" s="6" t="s">
        <v>12</v>
      </c>
      <c r="D14" s="6" t="s">
        <v>13</v>
      </c>
      <c r="E14" s="6" t="s">
        <v>14</v>
      </c>
      <c r="F14" s="6" t="s">
        <v>15</v>
      </c>
      <c r="G14" s="6" t="s">
        <v>16</v>
      </c>
    </row>
    <row r="15" spans="1:7" x14ac:dyDescent="0.25">
      <c r="A15" s="27">
        <v>1</v>
      </c>
      <c r="B15" s="9">
        <v>2</v>
      </c>
      <c r="C15" s="10">
        <v>3</v>
      </c>
      <c r="D15" s="10">
        <v>4</v>
      </c>
      <c r="E15" s="10">
        <v>5</v>
      </c>
      <c r="F15" s="27">
        <v>6</v>
      </c>
      <c r="G15" s="11">
        <v>7</v>
      </c>
    </row>
    <row r="16" spans="1:7" ht="33.6" customHeight="1" x14ac:dyDescent="0.25">
      <c r="A16" s="8">
        <v>1</v>
      </c>
      <c r="B16" s="13" t="s">
        <v>30</v>
      </c>
      <c r="C16" s="14" t="s">
        <v>31</v>
      </c>
      <c r="D16" s="15" t="s">
        <v>32</v>
      </c>
      <c r="E16" s="53">
        <f>ROUND(E18*1000*0.25/1000,3)</f>
        <v>0.105</v>
      </c>
      <c r="F16" s="17">
        <v>20079.22</v>
      </c>
      <c r="G16" s="18">
        <f t="shared" ref="G16:G18" si="0">ROUND(E16*F16,0)</f>
        <v>2108</v>
      </c>
    </row>
    <row r="17" spans="1:7" ht="39" customHeight="1" x14ac:dyDescent="0.25">
      <c r="A17" s="8">
        <v>2</v>
      </c>
      <c r="B17" s="13" t="s">
        <v>33</v>
      </c>
      <c r="C17" s="28" t="s">
        <v>34</v>
      </c>
      <c r="D17" s="29" t="s">
        <v>35</v>
      </c>
      <c r="E17" s="53">
        <f>ROUND(E18*1000*0.1/100,3)</f>
        <v>0.42</v>
      </c>
      <c r="F17" s="30">
        <v>134643.12</v>
      </c>
      <c r="G17" s="18">
        <f t="shared" si="0"/>
        <v>56550</v>
      </c>
    </row>
    <row r="18" spans="1:7" ht="93" customHeight="1" x14ac:dyDescent="0.25">
      <c r="A18" s="8">
        <v>3</v>
      </c>
      <c r="B18" s="80" t="s">
        <v>97</v>
      </c>
      <c r="C18" s="81" t="s">
        <v>98</v>
      </c>
      <c r="D18" s="15" t="s">
        <v>22</v>
      </c>
      <c r="E18" s="53">
        <v>0.42</v>
      </c>
      <c r="F18" s="17">
        <v>463160.44</v>
      </c>
      <c r="G18" s="18">
        <f t="shared" si="0"/>
        <v>194527</v>
      </c>
    </row>
    <row r="19" spans="1:7" ht="27" customHeight="1" x14ac:dyDescent="0.25">
      <c r="A19" s="1"/>
      <c r="B19" s="1"/>
      <c r="C19" s="20" t="s">
        <v>25</v>
      </c>
      <c r="D19" s="1"/>
      <c r="E19" s="1"/>
      <c r="F19" s="1"/>
      <c r="G19" s="21">
        <f>G18+G17+G16</f>
        <v>253185</v>
      </c>
    </row>
    <row r="20" spans="1:7" ht="24" customHeight="1" x14ac:dyDescent="0.25">
      <c r="A20" s="1"/>
      <c r="B20" s="1"/>
      <c r="C20" s="20" t="s">
        <v>26</v>
      </c>
      <c r="D20" s="1"/>
      <c r="E20" s="1"/>
      <c r="F20" s="1"/>
      <c r="G20" s="22">
        <f>ROUND(G19/1000,3)</f>
        <v>253.185</v>
      </c>
    </row>
    <row r="21" spans="1:7" ht="30.75" customHeight="1" x14ac:dyDescent="0.25">
      <c r="A21" s="1"/>
      <c r="B21" s="1"/>
      <c r="C21" s="1" t="s">
        <v>27</v>
      </c>
      <c r="D21" s="1"/>
      <c r="E21" s="1"/>
      <c r="F21" s="1"/>
      <c r="G21" s="23">
        <f>ROUND(G20*20/120,3)</f>
        <v>42.198</v>
      </c>
    </row>
    <row r="22" spans="1:7" x14ac:dyDescent="0.25">
      <c r="A22" s="1"/>
      <c r="B22" s="1"/>
      <c r="C22" s="1"/>
      <c r="D22" s="1"/>
      <c r="E22" s="1"/>
      <c r="F22" s="1"/>
      <c r="G22" s="1"/>
    </row>
    <row r="23" spans="1:7" x14ac:dyDescent="0.25">
      <c r="A23" s="1"/>
      <c r="B23" s="1"/>
      <c r="C23" s="1"/>
      <c r="D23" s="1"/>
      <c r="E23" s="1"/>
      <c r="F23" s="1"/>
      <c r="G23" s="1"/>
    </row>
    <row r="24" spans="1:7" x14ac:dyDescent="0.25">
      <c r="A24" s="1"/>
      <c r="B24" s="1"/>
      <c r="C24" s="1"/>
      <c r="D24" s="1"/>
      <c r="E24" s="1"/>
      <c r="F24" s="1"/>
      <c r="G24" s="1"/>
    </row>
    <row r="25" spans="1:7" x14ac:dyDescent="0.25">
      <c r="A25" s="1"/>
      <c r="B25" s="1"/>
      <c r="C25" s="1"/>
      <c r="D25" s="1"/>
      <c r="E25" s="1"/>
      <c r="F25" s="1"/>
      <c r="G25" s="1"/>
    </row>
    <row r="26" spans="1:7" ht="15.75" x14ac:dyDescent="0.25">
      <c r="A26" s="1"/>
      <c r="B26" s="110" t="s">
        <v>28</v>
      </c>
      <c r="C26" s="110"/>
      <c r="D26" s="110"/>
      <c r="E26" s="110"/>
      <c r="F26" s="24"/>
      <c r="G26" s="24"/>
    </row>
    <row r="27" spans="1:7" ht="35.450000000000003" customHeight="1" x14ac:dyDescent="0.25">
      <c r="A27" s="1"/>
      <c r="B27" s="111" t="s">
        <v>29</v>
      </c>
      <c r="C27" s="111"/>
      <c r="D27" s="111"/>
      <c r="E27" s="111"/>
      <c r="F27" s="111"/>
      <c r="G27" s="111"/>
    </row>
    <row r="28" spans="1:7" x14ac:dyDescent="0.25">
      <c r="A28" s="1"/>
      <c r="B28" s="25"/>
      <c r="C28" s="25"/>
      <c r="D28" s="25"/>
      <c r="E28" s="25"/>
      <c r="F28" s="25"/>
      <c r="G28" s="25"/>
    </row>
    <row r="29" spans="1:7" ht="15.75" x14ac:dyDescent="0.25">
      <c r="A29" s="1"/>
      <c r="B29" s="24" t="s">
        <v>58</v>
      </c>
      <c r="C29" s="25"/>
      <c r="D29" s="25"/>
      <c r="E29" s="25"/>
      <c r="F29" s="25"/>
      <c r="G29" s="25"/>
    </row>
    <row r="30" spans="1:7" ht="15.75" x14ac:dyDescent="0.25">
      <c r="A30" s="1"/>
      <c r="B30" s="26"/>
      <c r="C30" s="26"/>
      <c r="D30" s="26"/>
      <c r="E30" s="26"/>
      <c r="F30" s="26"/>
      <c r="G30" s="26"/>
    </row>
  </sheetData>
  <mergeCells count="14">
    <mergeCell ref="A8:G8"/>
    <mergeCell ref="A2:G2"/>
    <mergeCell ref="A3:C3"/>
    <mergeCell ref="A4:C4"/>
    <mergeCell ref="A5:G5"/>
    <mergeCell ref="A6:G6"/>
    <mergeCell ref="B26:E26"/>
    <mergeCell ref="B27:G27"/>
    <mergeCell ref="A9:G9"/>
    <mergeCell ref="A10:G10"/>
    <mergeCell ref="A11:B11"/>
    <mergeCell ref="A12:B12"/>
    <mergeCell ref="C12:G12"/>
    <mergeCell ref="C13:G13"/>
  </mergeCells>
  <pageMargins left="0.7" right="0.7" top="0.75" bottom="0.75" header="0.5" footer="0.5"/>
  <pageSetup paperSize="9" scale="7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0"/>
  <sheetViews>
    <sheetView workbookViewId="0">
      <selection sqref="A1:G31"/>
    </sheetView>
  </sheetViews>
  <sheetFormatPr defaultRowHeight="15" x14ac:dyDescent="0.25"/>
  <cols>
    <col min="1" max="1" width="5.42578125" customWidth="1"/>
    <col min="2" max="2" width="14.140625" customWidth="1"/>
    <col min="3" max="3" width="48.85546875" customWidth="1"/>
    <col min="4" max="4" width="10.85546875" customWidth="1"/>
    <col min="5" max="5" width="11" customWidth="1"/>
    <col min="6" max="6" width="13" customWidth="1"/>
    <col min="7" max="7" width="12" customWidth="1"/>
  </cols>
  <sheetData>
    <row r="1" spans="1:7" x14ac:dyDescent="0.25">
      <c r="A1" s="1"/>
      <c r="B1" s="1"/>
      <c r="C1" s="1"/>
      <c r="D1" s="1"/>
      <c r="E1" s="1"/>
      <c r="F1" s="1"/>
      <c r="G1" s="1"/>
    </row>
    <row r="2" spans="1:7" x14ac:dyDescent="0.25">
      <c r="A2" s="115"/>
      <c r="B2" s="115"/>
      <c r="C2" s="115"/>
      <c r="D2" s="115"/>
      <c r="E2" s="115"/>
      <c r="F2" s="115"/>
      <c r="G2" s="115"/>
    </row>
    <row r="3" spans="1:7" ht="24.75" customHeight="1" x14ac:dyDescent="0.25">
      <c r="A3" s="116" t="s">
        <v>0</v>
      </c>
      <c r="B3" s="116"/>
      <c r="C3" s="116"/>
      <c r="D3" s="3"/>
      <c r="E3" s="3"/>
      <c r="F3" s="3"/>
      <c r="G3" s="3"/>
    </row>
    <row r="4" spans="1:7" ht="23.25" customHeight="1" x14ac:dyDescent="0.25">
      <c r="A4" s="117" t="s">
        <v>1</v>
      </c>
      <c r="B4" s="117"/>
      <c r="C4" s="117"/>
      <c r="D4" s="4">
        <f>G20</f>
        <v>486.892</v>
      </c>
      <c r="E4" s="45" t="s">
        <v>2</v>
      </c>
      <c r="F4" s="3"/>
      <c r="G4" s="3"/>
    </row>
    <row r="5" spans="1:7" ht="29.25" customHeight="1" x14ac:dyDescent="0.25">
      <c r="A5" s="118" t="s">
        <v>62</v>
      </c>
      <c r="B5" s="118"/>
      <c r="C5" s="118"/>
      <c r="D5" s="118"/>
      <c r="E5" s="118"/>
      <c r="F5" s="118"/>
      <c r="G5" s="118"/>
    </row>
    <row r="6" spans="1:7" x14ac:dyDescent="0.25">
      <c r="A6" s="119" t="s">
        <v>3</v>
      </c>
      <c r="B6" s="119"/>
      <c r="C6" s="119"/>
      <c r="D6" s="119"/>
      <c r="E6" s="119"/>
      <c r="F6" s="119"/>
      <c r="G6" s="119"/>
    </row>
    <row r="7" spans="1:7" x14ac:dyDescent="0.25">
      <c r="A7" s="1"/>
      <c r="B7" s="1"/>
      <c r="C7" s="1"/>
      <c r="D7" s="1"/>
      <c r="E7" s="1"/>
      <c r="F7" s="1"/>
      <c r="G7" s="1"/>
    </row>
    <row r="8" spans="1:7" ht="15.75" x14ac:dyDescent="0.25">
      <c r="A8" s="112" t="s">
        <v>4</v>
      </c>
      <c r="B8" s="112"/>
      <c r="C8" s="112"/>
      <c r="D8" s="112"/>
      <c r="E8" s="112"/>
      <c r="F8" s="112"/>
      <c r="G8" s="112"/>
    </row>
    <row r="9" spans="1:7" ht="15.75" x14ac:dyDescent="0.25">
      <c r="A9" s="112" t="s">
        <v>5</v>
      </c>
      <c r="B9" s="112"/>
      <c r="C9" s="112"/>
      <c r="D9" s="112"/>
      <c r="E9" s="112"/>
      <c r="F9" s="112"/>
      <c r="G9" s="112"/>
    </row>
    <row r="10" spans="1:7" ht="15.75" x14ac:dyDescent="0.25">
      <c r="A10" s="112" t="s">
        <v>6</v>
      </c>
      <c r="B10" s="112"/>
      <c r="C10" s="112"/>
      <c r="D10" s="112"/>
      <c r="E10" s="112"/>
      <c r="F10" s="112"/>
      <c r="G10" s="112"/>
    </row>
    <row r="11" spans="1:7" x14ac:dyDescent="0.25">
      <c r="A11" s="113" t="s">
        <v>7</v>
      </c>
      <c r="B11" s="113"/>
      <c r="C11" s="46" t="s">
        <v>57</v>
      </c>
      <c r="D11" s="46"/>
      <c r="E11" s="46"/>
      <c r="F11" s="46"/>
      <c r="G11" s="46"/>
    </row>
    <row r="12" spans="1:7" x14ac:dyDescent="0.25">
      <c r="A12" s="113" t="s">
        <v>8</v>
      </c>
      <c r="B12" s="113"/>
      <c r="C12" s="113" t="s">
        <v>9</v>
      </c>
      <c r="D12" s="113"/>
      <c r="E12" s="113"/>
      <c r="F12" s="113"/>
      <c r="G12" s="113"/>
    </row>
    <row r="13" spans="1:7" ht="15" customHeight="1" x14ac:dyDescent="0.25">
      <c r="A13" s="46"/>
      <c r="B13" s="46"/>
      <c r="C13" s="114" t="s">
        <v>110</v>
      </c>
      <c r="D13" s="113"/>
      <c r="E13" s="113"/>
      <c r="F13" s="113"/>
      <c r="G13" s="113"/>
    </row>
    <row r="14" spans="1:7" ht="51" x14ac:dyDescent="0.25">
      <c r="A14" s="6" t="s">
        <v>10</v>
      </c>
      <c r="B14" s="7" t="s">
        <v>11</v>
      </c>
      <c r="C14" s="6" t="s">
        <v>12</v>
      </c>
      <c r="D14" s="6" t="s">
        <v>13</v>
      </c>
      <c r="E14" s="6" t="s">
        <v>14</v>
      </c>
      <c r="F14" s="6" t="s">
        <v>15</v>
      </c>
      <c r="G14" s="6" t="s">
        <v>16</v>
      </c>
    </row>
    <row r="15" spans="1:7" x14ac:dyDescent="0.25">
      <c r="A15" s="8">
        <v>1</v>
      </c>
      <c r="B15" s="9">
        <v>2</v>
      </c>
      <c r="C15" s="10">
        <v>3</v>
      </c>
      <c r="D15" s="10">
        <v>4</v>
      </c>
      <c r="E15" s="10">
        <v>5</v>
      </c>
      <c r="F15" s="8">
        <v>6</v>
      </c>
      <c r="G15" s="11">
        <v>7</v>
      </c>
    </row>
    <row r="16" spans="1:7" ht="41.25" customHeight="1" x14ac:dyDescent="0.25">
      <c r="A16" s="12">
        <v>1</v>
      </c>
      <c r="B16" s="13" t="s">
        <v>17</v>
      </c>
      <c r="C16" s="14" t="s">
        <v>18</v>
      </c>
      <c r="D16" s="15" t="s">
        <v>19</v>
      </c>
      <c r="E16" s="16">
        <f>ROUND(E17*1000*0.7/1000,3)</f>
        <v>0.52300000000000002</v>
      </c>
      <c r="F16" s="17">
        <v>26124.55</v>
      </c>
      <c r="G16" s="18">
        <f t="shared" ref="G16:G18" si="0">ROUND(E16*F16,0)</f>
        <v>13663</v>
      </c>
    </row>
    <row r="17" spans="1:7" ht="43.5" customHeight="1" x14ac:dyDescent="0.25">
      <c r="A17" s="12">
        <v>2</v>
      </c>
      <c r="B17" s="13" t="s">
        <v>20</v>
      </c>
      <c r="C17" s="14" t="s">
        <v>21</v>
      </c>
      <c r="D17" s="15" t="s">
        <v>22</v>
      </c>
      <c r="E17" s="16">
        <v>0.747</v>
      </c>
      <c r="F17" s="17">
        <v>525010.96</v>
      </c>
      <c r="G17" s="18">
        <f t="shared" si="0"/>
        <v>392183</v>
      </c>
    </row>
    <row r="18" spans="1:7" ht="47.25" customHeight="1" x14ac:dyDescent="0.25">
      <c r="A18" s="12">
        <v>3</v>
      </c>
      <c r="B18" s="13" t="s">
        <v>23</v>
      </c>
      <c r="C18" s="14" t="s">
        <v>24</v>
      </c>
      <c r="D18" s="15" t="s">
        <v>22</v>
      </c>
      <c r="E18" s="16">
        <v>0.747</v>
      </c>
      <c r="F18" s="19">
        <v>108495.24</v>
      </c>
      <c r="G18" s="18">
        <f t="shared" si="0"/>
        <v>81046</v>
      </c>
    </row>
    <row r="19" spans="1:7" ht="27" customHeight="1" x14ac:dyDescent="0.25">
      <c r="A19" s="1"/>
      <c r="B19" s="1"/>
      <c r="C19" s="20" t="s">
        <v>25</v>
      </c>
      <c r="D19" s="1"/>
      <c r="E19" s="1"/>
      <c r="F19" s="1"/>
      <c r="G19" s="21">
        <f>G16+G17+G18</f>
        <v>486892</v>
      </c>
    </row>
    <row r="20" spans="1:7" ht="24" customHeight="1" x14ac:dyDescent="0.25">
      <c r="A20" s="1"/>
      <c r="B20" s="1"/>
      <c r="C20" s="20" t="s">
        <v>26</v>
      </c>
      <c r="D20" s="1"/>
      <c r="E20" s="1"/>
      <c r="F20" s="1"/>
      <c r="G20" s="22">
        <f>ROUND(G19/1000,3)</f>
        <v>486.892</v>
      </c>
    </row>
    <row r="21" spans="1:7" ht="30.75" customHeight="1" x14ac:dyDescent="0.25">
      <c r="A21" s="1"/>
      <c r="B21" s="1"/>
      <c r="C21" s="1" t="s">
        <v>27</v>
      </c>
      <c r="D21" s="1"/>
      <c r="E21" s="1"/>
      <c r="F21" s="1"/>
      <c r="G21" s="23">
        <f>ROUND(G20*20/120,3)</f>
        <v>81.149000000000001</v>
      </c>
    </row>
    <row r="22" spans="1:7" x14ac:dyDescent="0.25">
      <c r="A22" s="1"/>
      <c r="B22" s="1"/>
      <c r="C22" s="1"/>
      <c r="D22" s="1"/>
      <c r="E22" s="1"/>
      <c r="F22" s="1"/>
      <c r="G22" s="1"/>
    </row>
    <row r="23" spans="1:7" x14ac:dyDescent="0.25">
      <c r="A23" s="1"/>
      <c r="B23" s="1"/>
      <c r="C23" s="1"/>
      <c r="D23" s="1"/>
      <c r="E23" s="1"/>
      <c r="F23" s="1"/>
      <c r="G23" s="1"/>
    </row>
    <row r="24" spans="1:7" x14ac:dyDescent="0.25">
      <c r="A24" s="1"/>
      <c r="B24" s="1"/>
      <c r="C24" s="1"/>
      <c r="D24" s="1"/>
      <c r="E24" s="1"/>
      <c r="F24" s="1"/>
      <c r="G24" s="1"/>
    </row>
    <row r="25" spans="1:7" x14ac:dyDescent="0.25">
      <c r="A25" s="1"/>
      <c r="B25" s="1"/>
      <c r="C25" s="1"/>
      <c r="D25" s="1"/>
      <c r="E25" s="1"/>
      <c r="F25" s="1"/>
      <c r="G25" s="1"/>
    </row>
    <row r="26" spans="1:7" ht="15.75" x14ac:dyDescent="0.25">
      <c r="A26" s="1"/>
      <c r="B26" s="110" t="s">
        <v>28</v>
      </c>
      <c r="C26" s="110"/>
      <c r="D26" s="110"/>
      <c r="E26" s="110"/>
      <c r="F26" s="24"/>
      <c r="G26" s="24"/>
    </row>
    <row r="27" spans="1:7" ht="33.6" customHeight="1" x14ac:dyDescent="0.25">
      <c r="A27" s="1"/>
      <c r="B27" s="111" t="s">
        <v>29</v>
      </c>
      <c r="C27" s="111"/>
      <c r="D27" s="111"/>
      <c r="E27" s="111"/>
      <c r="F27" s="111"/>
      <c r="G27" s="111"/>
    </row>
    <row r="28" spans="1:7" x14ac:dyDescent="0.25">
      <c r="A28" s="1"/>
      <c r="B28" s="25"/>
      <c r="C28" s="25"/>
      <c r="D28" s="25"/>
      <c r="E28" s="25"/>
      <c r="F28" s="25"/>
      <c r="G28" s="25"/>
    </row>
    <row r="29" spans="1:7" ht="15.75" x14ac:dyDescent="0.25">
      <c r="A29" s="1"/>
      <c r="B29" s="24" t="s">
        <v>58</v>
      </c>
      <c r="C29" s="25"/>
      <c r="D29" s="25"/>
      <c r="E29" s="25"/>
      <c r="F29" s="25"/>
      <c r="G29" s="25"/>
    </row>
    <row r="30" spans="1:7" ht="15.75" x14ac:dyDescent="0.25">
      <c r="A30" s="1"/>
      <c r="B30" s="26"/>
      <c r="C30" s="26"/>
      <c r="D30" s="26"/>
      <c r="E30" s="26"/>
      <c r="F30" s="26"/>
      <c r="G30" s="26"/>
    </row>
  </sheetData>
  <mergeCells count="14">
    <mergeCell ref="B26:E26"/>
    <mergeCell ref="B27:G27"/>
    <mergeCell ref="A9:G9"/>
    <mergeCell ref="A10:G10"/>
    <mergeCell ref="A11:B11"/>
    <mergeCell ref="A12:B12"/>
    <mergeCell ref="C12:G12"/>
    <mergeCell ref="C13:G13"/>
    <mergeCell ref="A8:G8"/>
    <mergeCell ref="A2:G2"/>
    <mergeCell ref="A3:C3"/>
    <mergeCell ref="A4:C4"/>
    <mergeCell ref="A5:G5"/>
    <mergeCell ref="A6:G6"/>
  </mergeCells>
  <pageMargins left="0.7" right="0.7" top="0.75" bottom="0.75" header="0.5" footer="0.5"/>
  <pageSetup paperSize="9" scale="7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0"/>
  <sheetViews>
    <sheetView topLeftCell="A6" workbookViewId="0">
      <selection sqref="A1:G31"/>
    </sheetView>
  </sheetViews>
  <sheetFormatPr defaultRowHeight="15" x14ac:dyDescent="0.25"/>
  <cols>
    <col min="1" max="1" width="5.42578125" customWidth="1"/>
    <col min="2" max="2" width="14.140625" customWidth="1"/>
    <col min="3" max="3" width="48.85546875" customWidth="1"/>
    <col min="4" max="4" width="10.85546875" customWidth="1"/>
    <col min="5" max="5" width="11" customWidth="1"/>
    <col min="6" max="6" width="13" customWidth="1"/>
    <col min="7" max="7" width="12" customWidth="1"/>
  </cols>
  <sheetData>
    <row r="1" spans="1:7" x14ac:dyDescent="0.25">
      <c r="A1" s="1"/>
      <c r="B1" s="1"/>
      <c r="C1" s="1"/>
      <c r="D1" s="1"/>
      <c r="E1" s="1"/>
      <c r="F1" s="1"/>
      <c r="G1" s="1"/>
    </row>
    <row r="2" spans="1:7" x14ac:dyDescent="0.25">
      <c r="A2" s="115"/>
      <c r="B2" s="115"/>
      <c r="C2" s="115"/>
      <c r="D2" s="115"/>
      <c r="E2" s="115"/>
      <c r="F2" s="115"/>
      <c r="G2" s="115"/>
    </row>
    <row r="3" spans="1:7" ht="24.75" customHeight="1" x14ac:dyDescent="0.25">
      <c r="A3" s="116" t="s">
        <v>0</v>
      </c>
      <c r="B3" s="116"/>
      <c r="C3" s="116"/>
      <c r="D3" s="3"/>
      <c r="E3" s="3"/>
      <c r="F3" s="3"/>
      <c r="G3" s="3"/>
    </row>
    <row r="4" spans="1:7" ht="23.25" customHeight="1" x14ac:dyDescent="0.25">
      <c r="A4" s="117" t="s">
        <v>1</v>
      </c>
      <c r="B4" s="117"/>
      <c r="C4" s="117"/>
      <c r="D4" s="4">
        <f>G20</f>
        <v>293.30700000000002</v>
      </c>
      <c r="E4" s="45" t="s">
        <v>2</v>
      </c>
      <c r="F4" s="3"/>
      <c r="G4" s="3"/>
    </row>
    <row r="5" spans="1:7" ht="29.25" customHeight="1" x14ac:dyDescent="0.25">
      <c r="A5" s="118" t="s">
        <v>83</v>
      </c>
      <c r="B5" s="118"/>
      <c r="C5" s="118"/>
      <c r="D5" s="118"/>
      <c r="E5" s="118"/>
      <c r="F5" s="118"/>
      <c r="G5" s="118"/>
    </row>
    <row r="6" spans="1:7" x14ac:dyDescent="0.25">
      <c r="A6" s="119" t="s">
        <v>3</v>
      </c>
      <c r="B6" s="119"/>
      <c r="C6" s="119"/>
      <c r="D6" s="119"/>
      <c r="E6" s="119"/>
      <c r="F6" s="119"/>
      <c r="G6" s="119"/>
    </row>
    <row r="7" spans="1:7" x14ac:dyDescent="0.25">
      <c r="A7" s="1"/>
      <c r="B7" s="1"/>
      <c r="C7" s="1"/>
      <c r="D7" s="1"/>
      <c r="E7" s="1"/>
      <c r="F7" s="1"/>
      <c r="G7" s="1"/>
    </row>
    <row r="8" spans="1:7" ht="15.75" x14ac:dyDescent="0.25">
      <c r="A8" s="112" t="s">
        <v>4</v>
      </c>
      <c r="B8" s="112"/>
      <c r="C8" s="112"/>
      <c r="D8" s="112"/>
      <c r="E8" s="112"/>
      <c r="F8" s="112"/>
      <c r="G8" s="112"/>
    </row>
    <row r="9" spans="1:7" ht="15.75" x14ac:dyDescent="0.25">
      <c r="A9" s="112" t="s">
        <v>5</v>
      </c>
      <c r="B9" s="112"/>
      <c r="C9" s="112"/>
      <c r="D9" s="112"/>
      <c r="E9" s="112"/>
      <c r="F9" s="112"/>
      <c r="G9" s="112"/>
    </row>
    <row r="10" spans="1:7" ht="15.75" x14ac:dyDescent="0.25">
      <c r="A10" s="112" t="s">
        <v>6</v>
      </c>
      <c r="B10" s="112"/>
      <c r="C10" s="112"/>
      <c r="D10" s="112"/>
      <c r="E10" s="112"/>
      <c r="F10" s="112"/>
      <c r="G10" s="112"/>
    </row>
    <row r="11" spans="1:7" x14ac:dyDescent="0.25">
      <c r="A11" s="113" t="s">
        <v>7</v>
      </c>
      <c r="B11" s="113"/>
      <c r="C11" s="46" t="s">
        <v>57</v>
      </c>
      <c r="D11" s="46"/>
      <c r="E11" s="46"/>
      <c r="F11" s="46"/>
      <c r="G11" s="46"/>
    </row>
    <row r="12" spans="1:7" x14ac:dyDescent="0.25">
      <c r="A12" s="113" t="s">
        <v>8</v>
      </c>
      <c r="B12" s="113"/>
      <c r="C12" s="113" t="s">
        <v>9</v>
      </c>
      <c r="D12" s="113"/>
      <c r="E12" s="113"/>
      <c r="F12" s="113"/>
      <c r="G12" s="113"/>
    </row>
    <row r="13" spans="1:7" ht="15" customHeight="1" x14ac:dyDescent="0.25">
      <c r="A13" s="46"/>
      <c r="B13" s="46"/>
      <c r="C13" s="114" t="s">
        <v>110</v>
      </c>
      <c r="D13" s="113"/>
      <c r="E13" s="113"/>
      <c r="F13" s="113"/>
      <c r="G13" s="113"/>
    </row>
    <row r="14" spans="1:7" ht="51" x14ac:dyDescent="0.25">
      <c r="A14" s="6" t="s">
        <v>10</v>
      </c>
      <c r="B14" s="7" t="s">
        <v>11</v>
      </c>
      <c r="C14" s="6" t="s">
        <v>12</v>
      </c>
      <c r="D14" s="6" t="s">
        <v>13</v>
      </c>
      <c r="E14" s="6" t="s">
        <v>14</v>
      </c>
      <c r="F14" s="6" t="s">
        <v>15</v>
      </c>
      <c r="G14" s="6" t="s">
        <v>16</v>
      </c>
    </row>
    <row r="15" spans="1:7" x14ac:dyDescent="0.25">
      <c r="A15" s="8">
        <v>1</v>
      </c>
      <c r="B15" s="9">
        <v>2</v>
      </c>
      <c r="C15" s="10">
        <v>3</v>
      </c>
      <c r="D15" s="10">
        <v>4</v>
      </c>
      <c r="E15" s="10">
        <v>5</v>
      </c>
      <c r="F15" s="8">
        <v>6</v>
      </c>
      <c r="G15" s="11">
        <v>7</v>
      </c>
    </row>
    <row r="16" spans="1:7" ht="41.25" customHeight="1" x14ac:dyDescent="0.25">
      <c r="A16" s="12">
        <v>1</v>
      </c>
      <c r="B16" s="13" t="s">
        <v>17</v>
      </c>
      <c r="C16" s="14" t="s">
        <v>18</v>
      </c>
      <c r="D16" s="15" t="s">
        <v>19</v>
      </c>
      <c r="E16" s="16">
        <f>ROUND(E17*1000*0.7/1000,3)</f>
        <v>0.315</v>
      </c>
      <c r="F16" s="17">
        <v>26124.55</v>
      </c>
      <c r="G16" s="18">
        <f t="shared" ref="G16:G18" si="0">ROUND(E16*F16,0)</f>
        <v>8229</v>
      </c>
    </row>
    <row r="17" spans="1:7" ht="43.5" customHeight="1" x14ac:dyDescent="0.25">
      <c r="A17" s="12">
        <v>2</v>
      </c>
      <c r="B17" s="13" t="s">
        <v>20</v>
      </c>
      <c r="C17" s="14" t="s">
        <v>21</v>
      </c>
      <c r="D17" s="15" t="s">
        <v>22</v>
      </c>
      <c r="E17" s="16">
        <v>0.45</v>
      </c>
      <c r="F17" s="17">
        <v>525010.96</v>
      </c>
      <c r="G17" s="18">
        <f t="shared" si="0"/>
        <v>236255</v>
      </c>
    </row>
    <row r="18" spans="1:7" ht="47.25" customHeight="1" x14ac:dyDescent="0.25">
      <c r="A18" s="12">
        <v>3</v>
      </c>
      <c r="B18" s="13" t="s">
        <v>23</v>
      </c>
      <c r="C18" s="14" t="s">
        <v>24</v>
      </c>
      <c r="D18" s="15" t="s">
        <v>22</v>
      </c>
      <c r="E18" s="16">
        <v>0.45</v>
      </c>
      <c r="F18" s="19">
        <v>108495.24</v>
      </c>
      <c r="G18" s="18">
        <f t="shared" si="0"/>
        <v>48823</v>
      </c>
    </row>
    <row r="19" spans="1:7" ht="27" customHeight="1" x14ac:dyDescent="0.25">
      <c r="A19" s="1"/>
      <c r="B19" s="1"/>
      <c r="C19" s="20" t="s">
        <v>25</v>
      </c>
      <c r="D19" s="1"/>
      <c r="E19" s="1"/>
      <c r="F19" s="1"/>
      <c r="G19" s="21">
        <f>G16+G17+G18</f>
        <v>293307</v>
      </c>
    </row>
    <row r="20" spans="1:7" ht="24" customHeight="1" x14ac:dyDescent="0.25">
      <c r="A20" s="1"/>
      <c r="B20" s="1"/>
      <c r="C20" s="20" t="s">
        <v>26</v>
      </c>
      <c r="D20" s="1"/>
      <c r="E20" s="1"/>
      <c r="F20" s="1"/>
      <c r="G20" s="22">
        <f>ROUND(G19/1000,3)</f>
        <v>293.30700000000002</v>
      </c>
    </row>
    <row r="21" spans="1:7" ht="30.75" customHeight="1" x14ac:dyDescent="0.25">
      <c r="A21" s="1"/>
      <c r="B21" s="1"/>
      <c r="C21" s="1" t="s">
        <v>27</v>
      </c>
      <c r="D21" s="1"/>
      <c r="E21" s="1"/>
      <c r="F21" s="1"/>
      <c r="G21" s="23">
        <f>ROUND(G20*20/120,3)</f>
        <v>48.884999999999998</v>
      </c>
    </row>
    <row r="22" spans="1:7" x14ac:dyDescent="0.25">
      <c r="A22" s="1"/>
      <c r="B22" s="1"/>
      <c r="C22" s="1"/>
      <c r="D22" s="1"/>
      <c r="E22" s="1"/>
      <c r="F22" s="1"/>
      <c r="G22" s="1"/>
    </row>
    <row r="23" spans="1:7" x14ac:dyDescent="0.25">
      <c r="A23" s="1"/>
      <c r="B23" s="1"/>
      <c r="C23" s="1"/>
      <c r="D23" s="1"/>
      <c r="E23" s="1"/>
      <c r="F23" s="1"/>
      <c r="G23" s="1"/>
    </row>
    <row r="24" spans="1:7" x14ac:dyDescent="0.25">
      <c r="A24" s="1"/>
      <c r="B24" s="1"/>
      <c r="C24" s="1"/>
      <c r="D24" s="1"/>
      <c r="E24" s="1"/>
      <c r="F24" s="1"/>
      <c r="G24" s="1"/>
    </row>
    <row r="25" spans="1:7" x14ac:dyDescent="0.25">
      <c r="A25" s="1"/>
      <c r="B25" s="1"/>
      <c r="C25" s="1"/>
      <c r="D25" s="1"/>
      <c r="E25" s="1"/>
      <c r="F25" s="1"/>
      <c r="G25" s="1"/>
    </row>
    <row r="26" spans="1:7" ht="15.75" x14ac:dyDescent="0.25">
      <c r="A26" s="1"/>
      <c r="B26" s="110" t="s">
        <v>28</v>
      </c>
      <c r="C26" s="110"/>
      <c r="D26" s="110"/>
      <c r="E26" s="110"/>
      <c r="F26" s="24"/>
      <c r="G26" s="24"/>
    </row>
    <row r="27" spans="1:7" ht="33.6" customHeight="1" x14ac:dyDescent="0.25">
      <c r="A27" s="1"/>
      <c r="B27" s="111" t="s">
        <v>29</v>
      </c>
      <c r="C27" s="111"/>
      <c r="D27" s="111"/>
      <c r="E27" s="111"/>
      <c r="F27" s="111"/>
      <c r="G27" s="111"/>
    </row>
    <row r="28" spans="1:7" x14ac:dyDescent="0.25">
      <c r="A28" s="1"/>
      <c r="B28" s="25"/>
      <c r="C28" s="25"/>
      <c r="D28" s="25"/>
      <c r="E28" s="25"/>
      <c r="F28" s="25"/>
      <c r="G28" s="25"/>
    </row>
    <row r="29" spans="1:7" ht="15.75" x14ac:dyDescent="0.25">
      <c r="A29" s="1"/>
      <c r="B29" s="24" t="s">
        <v>58</v>
      </c>
      <c r="C29" s="25"/>
      <c r="D29" s="25"/>
      <c r="E29" s="25"/>
      <c r="F29" s="25"/>
      <c r="G29" s="25"/>
    </row>
    <row r="30" spans="1:7" ht="15.75" x14ac:dyDescent="0.25">
      <c r="A30" s="1"/>
      <c r="B30" s="26"/>
      <c r="C30" s="26"/>
      <c r="D30" s="26"/>
      <c r="E30" s="26"/>
      <c r="F30" s="26"/>
      <c r="G30" s="26"/>
    </row>
  </sheetData>
  <mergeCells count="14">
    <mergeCell ref="B26:E26"/>
    <mergeCell ref="B27:G27"/>
    <mergeCell ref="A9:G9"/>
    <mergeCell ref="A10:G10"/>
    <mergeCell ref="A11:B11"/>
    <mergeCell ref="A12:B12"/>
    <mergeCell ref="C12:G12"/>
    <mergeCell ref="C13:G13"/>
    <mergeCell ref="A8:G8"/>
    <mergeCell ref="A2:G2"/>
    <mergeCell ref="A3:C3"/>
    <mergeCell ref="A4:C4"/>
    <mergeCell ref="A5:G5"/>
    <mergeCell ref="A6:G6"/>
  </mergeCells>
  <pageMargins left="0.7" right="0.7" top="0.75" bottom="0.75" header="0.5" footer="0.5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38</vt:i4>
      </vt:variant>
      <vt:variant>
        <vt:lpstr>Именованные диапазоны</vt:lpstr>
      </vt:variant>
      <vt:variant>
        <vt:i4>37</vt:i4>
      </vt:variant>
    </vt:vector>
  </HeadingPairs>
  <TitlesOfParts>
    <vt:vector size="75" baseType="lpstr">
      <vt:lpstr>с. Березовка ул. Набережная</vt:lpstr>
      <vt:lpstr>с. Березовка ул. Пролетарская</vt:lpstr>
      <vt:lpstr>с. Елизаветовка ул. Луговая</vt:lpstr>
      <vt:lpstr>с.Елизаветовка ул. Чапаева</vt:lpstr>
      <vt:lpstr>с. Н.Бык ул. Шапошникова</vt:lpstr>
      <vt:lpstr>п. Высокое ул. Пролетарская</vt:lpstr>
      <vt:lpstr>с. Мужичье ул. Космонавтов</vt:lpstr>
      <vt:lpstr>п. Мирный ул. Зеленая</vt:lpstr>
      <vt:lpstr>с. Верхний Бык ул. Калинина</vt:lpstr>
      <vt:lpstr>с. Верхний Бык ул. Кирова</vt:lpstr>
      <vt:lpstr>с. Ник-1 ул. Советская</vt:lpstr>
      <vt:lpstr>с. Ник-1 ул. Калинина</vt:lpstr>
      <vt:lpstr>с. Ник-1 ул. Энгельса</vt:lpstr>
      <vt:lpstr>с. Ник-1 ул. К. Маркса</vt:lpstr>
      <vt:lpstr>с. Ник-1 ул. Садовая</vt:lpstr>
      <vt:lpstr>с. Ник-2 ул. Гагарина</vt:lpstr>
      <vt:lpstr>с. Краснополье ул. Озерная</vt:lpstr>
      <vt:lpstr>с-з Краснопольский ул. Садовая</vt:lpstr>
      <vt:lpstr>с. Воробьевка ул. Калинина</vt:lpstr>
      <vt:lpstr>с. Воробьевка пер. Калинина</vt:lpstr>
      <vt:lpstr>с. Воробьевка ул. Шевченко уч.1</vt:lpstr>
      <vt:lpstr>с. Воробьевка ул. Шевченко уч.2</vt:lpstr>
      <vt:lpstr>с. Воробьевка ул. Молодежная</vt:lpstr>
      <vt:lpstr>с. Воробьевка ул. Ленина</vt:lpstr>
      <vt:lpstr>с. Воробьевка ул. 40 лет Победы</vt:lpstr>
      <vt:lpstr>с. Воробьевка ул. Горького</vt:lpstr>
      <vt:lpstr>с. Воробьевка ул. Кирова</vt:lpstr>
      <vt:lpstr>с. Воробьевка ул. 1 Мая</vt:lpstr>
      <vt:lpstr>с. Рудня ул. Октябрьская</vt:lpstr>
      <vt:lpstr>с. Рудня ул. Ленина</vt:lpstr>
      <vt:lpstr>с. Солонцы ул. Молодежная</vt:lpstr>
      <vt:lpstr>с-з Воробьевский ул. Садовая</vt:lpstr>
      <vt:lpstr>с-з Воробьевский ул. Коммунальн</vt:lpstr>
      <vt:lpstr>с. Затон ул. Кирова</vt:lpstr>
      <vt:lpstr>с. Каменка ул. Набережная</vt:lpstr>
      <vt:lpstr>х. Гринев ул. 40 лет Октября</vt:lpstr>
      <vt:lpstr>п. Первомайский ул. Октябрьская</vt:lpstr>
      <vt:lpstr>Итог</vt:lpstr>
      <vt:lpstr>'п. Высокое ул. Пролетарская'!Область_печати</vt:lpstr>
      <vt:lpstr>'п. Мирный ул. Зеленая'!Область_печати</vt:lpstr>
      <vt:lpstr>'п. Первомайский ул. Октябрьская'!Область_печати</vt:lpstr>
      <vt:lpstr>'с. Березовка ул. Набережная'!Область_печати</vt:lpstr>
      <vt:lpstr>'с. Березовка ул. Пролетарская'!Область_печати</vt:lpstr>
      <vt:lpstr>'с. Верхний Бык ул. Калинина'!Область_печати</vt:lpstr>
      <vt:lpstr>'с. Верхний Бык ул. Кирова'!Область_печати</vt:lpstr>
      <vt:lpstr>'с. Воробьевка пер. Калинина'!Область_печати</vt:lpstr>
      <vt:lpstr>'с. Воробьевка ул. 1 Мая'!Область_печати</vt:lpstr>
      <vt:lpstr>'с. Воробьевка ул. 40 лет Победы'!Область_печати</vt:lpstr>
      <vt:lpstr>'с. Воробьевка ул. Горького'!Область_печати</vt:lpstr>
      <vt:lpstr>'с. Воробьевка ул. Калинина'!Область_печати</vt:lpstr>
      <vt:lpstr>'с. Воробьевка ул. Кирова'!Область_печати</vt:lpstr>
      <vt:lpstr>'с. Воробьевка ул. Ленина'!Область_печати</vt:lpstr>
      <vt:lpstr>'с. Воробьевка ул. Молодежная'!Область_печати</vt:lpstr>
      <vt:lpstr>'с. Воробьевка ул. Шевченко уч.1'!Область_печати</vt:lpstr>
      <vt:lpstr>'с. Воробьевка ул. Шевченко уч.2'!Область_печати</vt:lpstr>
      <vt:lpstr>'с. Елизаветовка ул. Луговая'!Область_печати</vt:lpstr>
      <vt:lpstr>'с. Затон ул. Кирова'!Область_печати</vt:lpstr>
      <vt:lpstr>'с. Каменка ул. Набережная'!Область_печати</vt:lpstr>
      <vt:lpstr>'с. Краснополье ул. Озерная'!Область_печати</vt:lpstr>
      <vt:lpstr>'с. Мужичье ул. Космонавтов'!Область_печати</vt:lpstr>
      <vt:lpstr>'с. Н.Бык ул. Шапошникова'!Область_печати</vt:lpstr>
      <vt:lpstr>'с. Ник-1 ул. К. Маркса'!Область_печати</vt:lpstr>
      <vt:lpstr>'с. Ник-1 ул. Калинина'!Область_печати</vt:lpstr>
      <vt:lpstr>'с. Ник-1 ул. Садовая'!Область_печати</vt:lpstr>
      <vt:lpstr>'с. Ник-1 ул. Советская'!Область_печати</vt:lpstr>
      <vt:lpstr>'с. Ник-1 ул. Энгельса'!Область_печати</vt:lpstr>
      <vt:lpstr>'с. Ник-2 ул. Гагарина'!Область_печати</vt:lpstr>
      <vt:lpstr>'с. Рудня ул. Ленина'!Область_печати</vt:lpstr>
      <vt:lpstr>'с. Рудня ул. Октябрьская'!Область_печати</vt:lpstr>
      <vt:lpstr>'с. Солонцы ул. Молодежная'!Область_печати</vt:lpstr>
      <vt:lpstr>'с.Елизаветовка ул. Чапаева'!Область_печати</vt:lpstr>
      <vt:lpstr>'с-з Воробьевский ул. Коммунальн'!Область_печати</vt:lpstr>
      <vt:lpstr>'с-з Воробьевский ул. Садовая'!Область_печати</vt:lpstr>
      <vt:lpstr>'с-з Краснопольский ул. Садовая'!Область_печати</vt:lpstr>
      <vt:lpstr>'х. Гринев ул. 40 лет Октября'!Область_печати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Роман Николаевич Моисеенко</dc:creator>
  <cp:lastModifiedBy>Левищева Ольга Павловна</cp:lastModifiedBy>
  <cp:revision>1</cp:revision>
  <cp:lastPrinted>2020-06-04T11:14:04Z</cp:lastPrinted>
  <dcterms:created xsi:type="dcterms:W3CDTF">2017-04-21T12:24:26Z</dcterms:created>
  <dcterms:modified xsi:type="dcterms:W3CDTF">2020-08-04T07:16:02Z</dcterms:modified>
</cp:coreProperties>
</file>